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21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SINOFito">Foglio1!$A$52:$A$54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0fKnCEs5iiqxUB9AxtslWV7WM5Q=="/>
    </ext>
  </extLst>
</workbook>
</file>

<file path=xl/calcChain.xml><?xml version="1.0" encoding="utf-8"?>
<calcChain xmlns="http://schemas.openxmlformats.org/spreadsheetml/2006/main">
  <c r="L19" i="1" l="1"/>
  <c r="Q13" i="1"/>
  <c r="J8" i="1" l="1"/>
  <c r="N56" i="1" l="1"/>
  <c r="N54" i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K64" i="1"/>
  <c r="G48" i="1"/>
  <c r="G42" i="1"/>
  <c r="I64" i="1" s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H8" i="1"/>
  <c r="E64" i="1" s="1"/>
  <c r="L5" i="1"/>
  <c r="J64" i="1" l="1"/>
  <c r="N58" i="1"/>
  <c r="M64" i="1" s="1"/>
  <c r="C67" i="1" s="1"/>
  <c r="L64" i="1"/>
  <c r="M61" i="3"/>
  <c r="O61" i="3"/>
  <c r="M60" i="3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ID#AAAAK7GO1HI
alberto    (2020-12-10 11:24:44)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ID#AAAAK7GO1Hc
alberto    (2020-12-10 11:24:44)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ID#AAAAK7GO1Gw
alberto    (2020-12-10 11:24:44)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ID#AAAAK7GO1HU
alberto    (2020-12-10 11:24:44)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ID#AAAAK7GO1Hg
alberto    (2020-12-10 11:24:44)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ID#AAAAK7GO1G4
alberto    (2020-12-10 11:24:44)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ID#AAAAK7GO1HY
alberto    (2020-12-10 11:24:44)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ID#AAAAK7GO1Gg
alberto    (2020-12-10 11:24:44)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ID#AAAAK7GO1HE
alberto    (2020-12-10 11:24:44)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ID#AAAAK7GO1HA
alberto    (2020-12-10 11:24:44)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ID#AAAAK7GO1HM
alberto    (2020-12-10 11:24:44)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ID#AAAAK7GO1G0
alberto    (2020-12-10 11:24:44)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ID#AAAAK7GO1Go
alberto    (2020-12-10 11:24:44)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ID#AAAAK7GO1Gs
alberto    (2020-12-10 11:24:44)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ID#AAAAK7GO1HQ
alberto    (2020-12-10 11:24:44)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ID#AAAAK7GO1G8
alberto    (2020-12-10 11:24:44)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ID#AAAAK7GO1Gc
alberto    (2020-12-10 11:24:44)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ID#AAAAK7GO1Gk
Alberto.Pirovano    (2020-12-10 11:24:44)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0P93NiHFklPkiKC14tHyKj+Z8Q=="/>
    </ext>
  </extLst>
</comments>
</file>

<file path=xl/sharedStrings.xml><?xml version="1.0" encoding="utf-8"?>
<sst xmlns="http://schemas.openxmlformats.org/spreadsheetml/2006/main" count="116" uniqueCount="105">
  <si>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</si>
  <si>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</si>
  <si>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</si>
  <si>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</si>
  <si>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</si>
  <si>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</si>
  <si>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</si>
  <si>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</si>
  <si>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</si>
  <si>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</si>
  <si>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</si>
  <si>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</si>
  <si>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</si>
  <si>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</si>
  <si>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</si>
  <si>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</si>
  <si>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</si>
  <si>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</si>
  <si>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</si>
  <si>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</si>
  <si>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</si>
  <si>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</si>
  <si>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</si>
  <si>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</si>
  <si>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</si>
  <si>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</si>
  <si>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</si>
  <si>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</si>
  <si>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</si>
  <si>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</si>
  <si>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</si>
  <si>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</si>
  <si>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</si>
  <si>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</si>
  <si>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</si>
  <si>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</si>
  <si>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</si>
  <si>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</si>
  <si>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</si>
  <si>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</si>
  <si>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</si>
  <si>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</si>
  <si>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</si>
  <si>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</si>
  <si>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</si>
  <si>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</si>
  <si>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</si>
  <si>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</si>
  <si>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</si>
  <si>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</si>
  <si>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</si>
  <si>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</si>
  <si>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</si>
  <si>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</si>
  <si>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</si>
  <si>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</si>
  <si>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</si>
  <si>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</si>
  <si>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</si>
  <si>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</si>
  <si>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</si>
  <si>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</si>
  <si>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</si>
  <si>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</si>
  <si>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</si>
  <si>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</si>
  <si>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</si>
  <si>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</si>
  <si>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</si>
  <si>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</si>
  <si>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</si>
  <si>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</si>
  <si>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</si>
  <si>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</si>
  <si>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</si>
  <si>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</si>
  <si>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&gt; 20 %</t>
  </si>
  <si>
    <t>&gt; 35 %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</si>
  <si>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</si>
  <si>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</si>
  <si>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</si>
  <si>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</si>
  <si>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</si>
  <si>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</si>
  <si>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</si>
  <si>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</si>
  <si>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</si>
  <si>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</si>
  <si>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</si>
  <si>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</si>
  <si>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</si>
  <si>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</si>
  <si>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</si>
  <si>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</si>
  <si>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</si>
  <si>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</si>
  <si>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</si>
  <si>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</si>
  <si>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SI (fitodepurazione)</t>
  </si>
  <si>
    <t>SINOFito</t>
  </si>
  <si>
    <t>C3</t>
  </si>
  <si>
    <t>All. 2c - Scheda richiesta contributo fondo stabile pro-rifugi -MODULO PER INTERVENTI SU RIFUGI DI IMPORTO &lt; 40.000 €</t>
  </si>
  <si>
    <t>D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</si>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</sst>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theme="1"/>
      <name val="Arial"/>
    </font>
    <font>
      <sz val="16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9.5"/>
      <color theme="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1" fillId="5" borderId="1" xfId="0" applyFont="1" applyFill="1" applyBorder="1"/>
    <xf numFmtId="0" fontId="12" fillId="4" borderId="10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" fillId="0" borderId="5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6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10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9" fillId="7" borderId="25" xfId="0" applyFont="1" applyFill="1" applyBorder="1"/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40" xfId="0" applyFont="1" applyFill="1" applyBorder="1"/>
    <xf numFmtId="0" fontId="17" fillId="7" borderId="2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B-433E-9E3A-1123EBF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476211"/>
        <c:axId val="455687766"/>
      </c:lineChart>
      <c:catAx>
        <c:axId val="170847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5687766"/>
        <c:crosses val="autoZero"/>
        <c:auto val="1"/>
        <c:lblAlgn val="ctr"/>
        <c:lblOffset val="100"/>
        <c:noMultiLvlLbl val="1"/>
      </c:catAx>
      <c:valAx>
        <c:axId val="455687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7084762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2"/>
  <sheetViews>
    <sheetView workbookViewId="0"/>
  </sheetViews>
  <sheetProtection algorithmName="SHA-512" hashValue="M5xYEGhXi6D13bdzDor/JDDP486TR+PjHPOh0Qhg+2ejH0lrPFo+e/ct1PznSSQy9div5MwRJsR6qAFQgftLpQ==" saltValue="CGjuECFzsJ7eKdaM/TWbXg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64</xdr:row>
      <xdr:rowOff>152400</xdr:rowOff>
    </xdr:from>
    <xdr:ext cx="5705475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098962512" name="Chart 1">
          <a:extLst>
            <a:ext uri="{FF2B5EF4-FFF2-40B4-BE49-F238E27FC236}">
              <a16:creationId xmlns:a16="http://schemas.microsoft.com/office/drawing/2014/main" id="{00000000-0008-0000-0100-000050A0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T1000"/>
  <sheetViews>
    <sheetView tabSelected="1" workbookViewId="0"/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 t="s">
        <v>0</v>
      </c>
      <c r="C3" s="66"/>
      <c r="D3" s="67"/>
      <c r="E3" s="1"/>
      <c r="F3" s="1"/>
      <c r="G3" s="3" t="s">
        <v>1</v>
      </c>
      <c r="H3" s="66"/>
      <c r="I3" s="68"/>
      <c r="J3" s="68"/>
      <c r="K3" s="67"/>
      <c r="L3" s="1"/>
      <c r="M3" s="1" t="s">
        <v>2</v>
      </c>
      <c r="N3" s="1"/>
      <c r="O3" s="1"/>
      <c r="P3" s="1"/>
      <c r="Q3" s="69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3</v>
      </c>
      <c r="K5" s="69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4</v>
      </c>
      <c r="C8" s="69"/>
      <c r="D8" s="10"/>
      <c r="E8" s="10"/>
      <c r="F8" s="10"/>
      <c r="G8" s="10"/>
      <c r="H8" s="11">
        <f>Cbiv</f>
        <v>1</v>
      </c>
      <c r="I8" s="10" t="s">
        <v>5</v>
      </c>
      <c r="J8" s="11">
        <f>IF(C8="C",1,IF(C8="D",1.5,IF(C8="E",2,1)))</f>
        <v>1</v>
      </c>
      <c r="K8" s="12" t="s">
        <v>6</v>
      </c>
      <c r="L8" s="1"/>
      <c r="M8" s="1" t="s">
        <v>7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8</v>
      </c>
      <c r="C11" s="1"/>
      <c r="D11" s="1"/>
      <c r="E11" s="62"/>
      <c r="F11" s="1"/>
      <c r="G11" s="1"/>
      <c r="H11" s="1"/>
      <c r="I11" s="1"/>
      <c r="J11" s="1"/>
      <c r="K11" s="1"/>
      <c r="L11" s="1"/>
      <c r="M11" s="1" t="s">
        <v>9</v>
      </c>
      <c r="N11" s="1"/>
      <c r="O11" s="1"/>
      <c r="P11" s="1"/>
      <c r="Q11" s="69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10</v>
      </c>
      <c r="C13" s="1"/>
      <c r="D13" s="1"/>
      <c r="E13" s="62"/>
      <c r="F13" s="1"/>
      <c r="G13" s="1"/>
      <c r="H13" s="1"/>
      <c r="I13" s="1"/>
      <c r="J13" s="1"/>
      <c r="K13" s="1"/>
      <c r="L13" s="1"/>
      <c r="M13" s="1" t="s">
        <v>11</v>
      </c>
      <c r="N13" s="1"/>
      <c r="O13" s="1"/>
      <c r="P13" s="1"/>
      <c r="Q13" s="11">
        <f>IF(Q3=2021,0.7,IF(Q3=2020,0.8,IF(Q3=2019,0.9,1)))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12</v>
      </c>
      <c r="C15" s="1"/>
      <c r="D15" s="1"/>
      <c r="E15" s="6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13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14</v>
      </c>
      <c r="C19" s="1"/>
      <c r="D19" s="1"/>
      <c r="E19" s="62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IF(Q3&gt;2021,"NON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15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16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17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69"/>
      <c r="E28" s="33"/>
      <c r="F28" s="33"/>
      <c r="G28" s="11">
        <f>IF(D28="SI",1.5,1)</f>
        <v>1</v>
      </c>
      <c r="H28" s="33" t="s">
        <v>19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69"/>
      <c r="E34" s="33"/>
      <c r="F34" s="33"/>
      <c r="G34" s="11">
        <f>IF(D34="SI",1.5,1)</f>
        <v>1</v>
      </c>
      <c r="H34" s="33" t="s">
        <v>22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23</v>
      </c>
      <c r="C36" s="33"/>
      <c r="D36" s="33"/>
      <c r="E36" s="33"/>
      <c r="F36" s="33"/>
      <c r="G36" s="62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89" t="s">
        <v>24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  <c r="P39" s="1"/>
      <c r="Q39" s="1"/>
      <c r="R39" s="1"/>
      <c r="S39" s="37"/>
      <c r="T39" s="37"/>
    </row>
    <row r="40" spans="1:20" ht="15.75" customHeight="1" x14ac:dyDescent="0.25">
      <c r="A40" s="1"/>
      <c r="B40" s="92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93"/>
      <c r="P40" s="1"/>
      <c r="Q40" s="1"/>
      <c r="R40" s="1"/>
      <c r="S40" s="37"/>
      <c r="T40" s="37"/>
    </row>
    <row r="41" spans="1:20" ht="15.75" customHeight="1" thickBot="1" x14ac:dyDescent="0.3">
      <c r="A41" s="1"/>
      <c r="B41" s="9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93"/>
      <c r="P41" s="1"/>
      <c r="Q41" s="1"/>
      <c r="R41" s="1"/>
      <c r="S41" s="37"/>
      <c r="T41" s="37"/>
    </row>
    <row r="42" spans="1:20" ht="15.75" customHeight="1" thickBot="1" x14ac:dyDescent="0.3">
      <c r="A42" s="1"/>
      <c r="B42" s="92"/>
      <c r="C42" s="41" t="s">
        <v>26</v>
      </c>
      <c r="D42" s="70"/>
      <c r="E42" s="33" t="s">
        <v>27</v>
      </c>
      <c r="F42" s="33"/>
      <c r="G42" s="11">
        <f>IF(D42&gt;=180,1.5,IF(D42&gt;=100,1.3,IF(D42&gt;=50,1.2,IF(D42&gt;=20,1.1,1))))</f>
        <v>1</v>
      </c>
      <c r="H42" s="33" t="s">
        <v>100</v>
      </c>
      <c r="I42" s="33"/>
      <c r="J42" s="33"/>
      <c r="K42" s="33"/>
      <c r="L42" s="33"/>
      <c r="M42" s="33"/>
      <c r="N42" s="33"/>
      <c r="O42" s="93"/>
      <c r="P42" s="1"/>
      <c r="Q42" s="1"/>
      <c r="R42" s="1"/>
      <c r="S42" s="37"/>
      <c r="T42" s="37"/>
    </row>
    <row r="43" spans="1:20" ht="15.75" customHeight="1" x14ac:dyDescent="0.25">
      <c r="A43" s="1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97" t="s">
        <v>29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  <c r="Q45" s="1"/>
      <c r="R45" s="1"/>
      <c r="S45" s="37"/>
      <c r="T45" s="37"/>
    </row>
    <row r="46" spans="1:20" ht="20.25" customHeight="1" x14ac:dyDescent="0.25">
      <c r="A46" s="1"/>
      <c r="B46" s="100" t="s">
        <v>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01"/>
      <c r="Q46" s="1"/>
      <c r="R46" s="42"/>
      <c r="S46" s="37"/>
      <c r="T46" s="37"/>
    </row>
    <row r="47" spans="1:20" ht="15.75" customHeight="1" thickBot="1" x14ac:dyDescent="0.3">
      <c r="A47" s="1"/>
      <c r="B47" s="100" t="s">
        <v>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01"/>
      <c r="Q47" s="1"/>
      <c r="R47" s="42"/>
      <c r="S47" s="37"/>
      <c r="T47" s="37"/>
    </row>
    <row r="48" spans="1:20" ht="15.75" customHeight="1" thickBot="1" x14ac:dyDescent="0.3">
      <c r="A48" s="1"/>
      <c r="B48" s="100"/>
      <c r="C48" s="41" t="s">
        <v>26</v>
      </c>
      <c r="D48" s="71"/>
      <c r="E48" s="33" t="s">
        <v>32</v>
      </c>
      <c r="F48" s="33"/>
      <c r="G48" s="11">
        <f>IF(D48&gt;70,1.5,IF(D48&gt;50,1.3,IF(D48&gt;35,1.2,IF(D48&gt;20,1.1,1))))</f>
        <v>1</v>
      </c>
      <c r="H48" s="33" t="s">
        <v>28</v>
      </c>
      <c r="I48" s="33"/>
      <c r="J48" s="33"/>
      <c r="K48" s="33"/>
      <c r="L48" s="33"/>
      <c r="M48" s="33"/>
      <c r="N48" s="33"/>
      <c r="O48" s="33"/>
      <c r="P48" s="101"/>
      <c r="Q48" s="1"/>
      <c r="R48" s="42"/>
      <c r="S48" s="37"/>
      <c r="T48" s="37"/>
    </row>
    <row r="49" spans="1:20" ht="15.75" customHeight="1" x14ac:dyDescent="0.25">
      <c r="A49" s="1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"/>
      <c r="R49" s="1"/>
      <c r="S49" s="37"/>
      <c r="T49" s="37"/>
    </row>
    <row r="50" spans="1:20" ht="15.75" customHeight="1" x14ac:dyDescent="0.25">
      <c r="A50" s="1"/>
      <c r="B50" s="10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06"/>
      <c r="Q50" s="1"/>
      <c r="R50" s="43"/>
      <c r="S50" s="37"/>
      <c r="T50" s="37"/>
    </row>
    <row r="51" spans="1:20" ht="15.75" customHeight="1" x14ac:dyDescent="0.25">
      <c r="A51" s="1"/>
      <c r="B51" s="10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06"/>
      <c r="Q51" s="1"/>
      <c r="R51" s="43"/>
      <c r="S51" s="37"/>
      <c r="T51" s="37"/>
    </row>
    <row r="52" spans="1:20" ht="21.75" customHeight="1" x14ac:dyDescent="0.3">
      <c r="A52" s="1"/>
      <c r="B52" s="107" t="s">
        <v>34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1"/>
      <c r="R52" s="42"/>
      <c r="S52" s="37"/>
      <c r="T52" s="37"/>
    </row>
    <row r="53" spans="1:20" ht="15.75" customHeight="1" thickBot="1" x14ac:dyDescent="0.3">
      <c r="A53" s="1"/>
      <c r="B53" s="100"/>
      <c r="C53" s="33"/>
      <c r="D53" s="33"/>
      <c r="E53" s="33"/>
      <c r="F53" s="33"/>
      <c r="G53" s="33"/>
      <c r="H53" s="33"/>
      <c r="I53" s="33"/>
      <c r="J53" s="33"/>
      <c r="K53" s="33"/>
      <c r="L53" s="103"/>
      <c r="M53" s="33"/>
      <c r="N53" s="33"/>
      <c r="O53" s="33"/>
      <c r="P53" s="110" t="s">
        <v>35</v>
      </c>
      <c r="Q53" s="1"/>
      <c r="R53" s="42"/>
      <c r="S53" s="37"/>
      <c r="T53" s="37"/>
    </row>
    <row r="54" spans="1:20" ht="15.75" customHeight="1" thickBot="1" x14ac:dyDescent="0.3">
      <c r="A54" s="1"/>
      <c r="B54" s="100"/>
      <c r="C54" s="33" t="s">
        <v>36</v>
      </c>
      <c r="D54" s="33"/>
      <c r="E54" s="33"/>
      <c r="F54" s="33"/>
      <c r="G54" s="33"/>
      <c r="H54" s="33"/>
      <c r="I54" s="33"/>
      <c r="J54" s="33"/>
      <c r="K54" s="33"/>
      <c r="L54" s="72"/>
      <c r="M54" s="33"/>
      <c r="N54" s="11">
        <f>IF(L54="SI",1.5,1)</f>
        <v>1</v>
      </c>
      <c r="O54" s="33" t="s">
        <v>33</v>
      </c>
      <c r="P54" s="111"/>
      <c r="Q54" s="1"/>
      <c r="R54" s="42"/>
      <c r="S54" s="37"/>
      <c r="T54" s="37"/>
    </row>
    <row r="55" spans="1:20" ht="15.75" customHeight="1" thickBot="1" x14ac:dyDescent="0.3">
      <c r="A55" s="1"/>
      <c r="B55" s="100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01"/>
      <c r="Q55" s="1"/>
      <c r="R55" s="42"/>
      <c r="S55" s="37"/>
      <c r="T55" s="37"/>
    </row>
    <row r="56" spans="1:20" ht="15.75" customHeight="1" thickBot="1" x14ac:dyDescent="0.3">
      <c r="A56" s="1"/>
      <c r="B56" s="100"/>
      <c r="C56" s="33" t="s">
        <v>38</v>
      </c>
      <c r="D56" s="33"/>
      <c r="E56" s="33"/>
      <c r="F56" s="33"/>
      <c r="G56" s="33"/>
      <c r="H56" s="33"/>
      <c r="I56" s="33"/>
      <c r="J56" s="33"/>
      <c r="K56" s="33"/>
      <c r="L56" s="69"/>
      <c r="M56" s="33"/>
      <c r="N56" s="11">
        <f>IF(L56="SI",1.3,IF(L56="Si (fitodepurazione)",1.5,1))</f>
        <v>1</v>
      </c>
      <c r="O56" s="33" t="s">
        <v>37</v>
      </c>
      <c r="P56" s="112"/>
      <c r="Q56" s="1"/>
      <c r="R56" s="42"/>
      <c r="S56" s="37"/>
      <c r="T56" s="37"/>
    </row>
    <row r="57" spans="1:20" ht="15.75" customHeight="1" thickBot="1" x14ac:dyDescent="0.3">
      <c r="A57" s="1"/>
      <c r="B57" s="10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01"/>
      <c r="Q57" s="1"/>
      <c r="R57" s="1"/>
      <c r="S57" s="37"/>
      <c r="T57" s="37"/>
    </row>
    <row r="58" spans="1:20" ht="15.75" customHeight="1" thickBot="1" x14ac:dyDescent="0.4">
      <c r="A58" s="1"/>
      <c r="B58" s="100"/>
      <c r="C58" s="33"/>
      <c r="D58" s="33"/>
      <c r="E58" s="33"/>
      <c r="F58" s="33"/>
      <c r="G58" s="33"/>
      <c r="H58" s="33"/>
      <c r="I58" s="44" t="s">
        <v>39</v>
      </c>
      <c r="J58" s="44"/>
      <c r="K58" s="44"/>
      <c r="L58" s="44"/>
      <c r="M58" s="44"/>
      <c r="N58" s="45">
        <f>(SUM(G48,N54,N56)/3)</f>
        <v>1</v>
      </c>
      <c r="O58" s="44" t="s">
        <v>40</v>
      </c>
      <c r="P58" s="101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5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87" t="s">
        <v>42</v>
      </c>
      <c r="D63" s="64"/>
      <c r="E63" s="85" t="s">
        <v>5</v>
      </c>
      <c r="F63" s="75" t="s">
        <v>43</v>
      </c>
      <c r="G63" s="83" t="s">
        <v>19</v>
      </c>
      <c r="H63" s="76" t="s">
        <v>22</v>
      </c>
      <c r="I63" s="83" t="s">
        <v>100</v>
      </c>
      <c r="J63" s="75" t="s">
        <v>28</v>
      </c>
      <c r="K63" s="76" t="s">
        <v>33</v>
      </c>
      <c r="L63" s="77" t="s">
        <v>37</v>
      </c>
      <c r="M63" s="78" t="s">
        <v>40</v>
      </c>
      <c r="N63" s="65"/>
      <c r="O63" s="87" t="s">
        <v>44</v>
      </c>
      <c r="P63" s="1"/>
      <c r="Q63" s="1"/>
      <c r="R63" s="1"/>
    </row>
    <row r="64" spans="1:20" ht="15.75" customHeight="1" thickBot="1" x14ac:dyDescent="0.4">
      <c r="A64" s="1"/>
      <c r="B64" s="47"/>
      <c r="C64" s="88" t="e">
        <f>E21</f>
        <v>#DIV/0!</v>
      </c>
      <c r="D64" s="64"/>
      <c r="E64" s="86">
        <f>H8</f>
        <v>1</v>
      </c>
      <c r="F64" s="79">
        <f>Q8</f>
        <v>1</v>
      </c>
      <c r="G64" s="84">
        <f>G28</f>
        <v>1</v>
      </c>
      <c r="H64" s="80">
        <f>G34</f>
        <v>1</v>
      </c>
      <c r="I64" s="84">
        <f>G42</f>
        <v>1</v>
      </c>
      <c r="J64" s="79">
        <f>G48</f>
        <v>1</v>
      </c>
      <c r="K64" s="80">
        <f>N54</f>
        <v>1</v>
      </c>
      <c r="L64" s="81">
        <f>N56</f>
        <v>1</v>
      </c>
      <c r="M64" s="82">
        <f>N58</f>
        <v>1</v>
      </c>
      <c r="N64" s="65"/>
      <c r="O64" s="88">
        <f>Cprec</f>
        <v>1</v>
      </c>
      <c r="P64" s="1"/>
      <c r="Q64" s="1"/>
      <c r="R64" s="1"/>
    </row>
    <row r="65" spans="1:18" ht="15.75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8.75" customHeight="1" x14ac:dyDescent="0.25">
      <c r="A66" s="1"/>
      <c r="B66" s="1"/>
      <c r="C66" s="116" t="s">
        <v>45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" customHeight="1" thickBot="1" x14ac:dyDescent="0.45">
      <c r="A67" s="1"/>
      <c r="B67" s="1"/>
      <c r="C67" s="74" t="e">
        <f>ROUND(PRODUCT(C64,E64,F64,G64,H64,I64,M64,O64),4)</f>
        <v>#DIV/0!</v>
      </c>
      <c r="D67" s="1"/>
      <c r="E67" s="1"/>
      <c r="F67" s="1"/>
      <c r="G67" s="1"/>
      <c r="H67" s="1"/>
      <c r="I67" s="1"/>
      <c r="J67" s="1" t="s">
        <v>46</v>
      </c>
      <c r="K67" s="1"/>
      <c r="L67" s="1"/>
      <c r="M67" s="73"/>
      <c r="N67" s="73"/>
      <c r="O67" s="73"/>
      <c r="P67" s="73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HG/zUdu/r5HL1c5T0geYO2KVN1mUQe/UvaXGlbOwBMKjpbxVlB/gC+kTvwoZvbJihJjz2yX5ySCHHphdq0NMbA==" saltValue="2o9z1WoXO/yG2rl+GWM6Eg==" spinCount="100000" sheet="1" objects="1" scenarios="1"/>
  <dataValidations count="7">
    <dataValidation type="list" allowBlank="1" showErrorMessage="1" sqref="C8:C9">
      <formula1>CATEGORIA</formula1>
    </dataValidation>
    <dataValidation type="decimal" allowBlank="1" showErrorMessage="1" sqref="E19">
      <formula1>0</formula1>
      <formula2>24000</formula2>
    </dataValidation>
    <dataValidation type="decimal" allowBlank="1" showErrorMessage="1" sqref="E11">
      <formula1>7000</formula1>
      <formula2>100000000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InputMessage="1" showErrorMessage="1" sqref="T55">
      <formula1>SINOFito</formula1>
    </dataValidation>
    <dataValidation type="list" allowBlank="1" showErrorMessage="1" sqref="L56">
      <formula1>SINOFito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O1000"/>
  <sheetViews>
    <sheetView topLeftCell="A13" workbookViewId="0">
      <selection activeCell="A40" sqref="A40:XFD40"/>
    </sheetView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48">
        <v>5000</v>
      </c>
      <c r="B3" s="48">
        <f t="shared" ref="B3:B36" si="0">Coefficiente_rif*(A3/Valore_riferimento)^esponente</f>
        <v>8.0046505202123654</v>
      </c>
      <c r="L3" s="49" t="s">
        <v>47</v>
      </c>
      <c r="M3" s="48">
        <f>Coefficiente_rif*(Valore_cercato/Valore_riferimento)^esponente</f>
        <v>4.0118286503783418</v>
      </c>
    </row>
    <row r="4" spans="1:15" x14ac:dyDescent="0.25">
      <c r="A4" s="48">
        <v>6000</v>
      </c>
      <c r="B4" s="48">
        <f t="shared" si="0"/>
        <v>7.5785828325519908</v>
      </c>
      <c r="C4" s="48">
        <f t="shared" ref="C4:C36" si="1">Coefficiente_rif*(A4/24000)^esponente</f>
        <v>7.5785828325519908</v>
      </c>
    </row>
    <row r="5" spans="1:15" x14ac:dyDescent="0.25">
      <c r="A5" s="48">
        <v>8000</v>
      </c>
      <c r="B5" s="48">
        <f t="shared" si="0"/>
        <v>6.9519458515795476</v>
      </c>
      <c r="C5" s="48">
        <f t="shared" si="1"/>
        <v>6.9519458515795476</v>
      </c>
      <c r="L5" s="49" t="s">
        <v>48</v>
      </c>
      <c r="M5" s="48">
        <v>5</v>
      </c>
    </row>
    <row r="6" spans="1:15" x14ac:dyDescent="0.25">
      <c r="A6" s="48">
        <v>10000</v>
      </c>
      <c r="B6" s="48">
        <f t="shared" si="0"/>
        <v>6.5017965670366813</v>
      </c>
      <c r="C6" s="48">
        <f t="shared" si="1"/>
        <v>6.5017965670366813</v>
      </c>
    </row>
    <row r="7" spans="1:15" x14ac:dyDescent="0.25">
      <c r="A7" s="48">
        <v>12000</v>
      </c>
      <c r="B7" s="48">
        <f t="shared" si="0"/>
        <v>6.1557220667245813</v>
      </c>
      <c r="C7" s="48">
        <f t="shared" si="1"/>
        <v>6.1557220667245813</v>
      </c>
      <c r="L7" s="49" t="s">
        <v>49</v>
      </c>
      <c r="M7" s="48">
        <v>50000</v>
      </c>
    </row>
    <row r="8" spans="1:15" x14ac:dyDescent="0.25">
      <c r="A8" s="48">
        <v>14000</v>
      </c>
      <c r="B8" s="48">
        <f t="shared" si="0"/>
        <v>5.8775315106657091</v>
      </c>
      <c r="C8" s="48">
        <f t="shared" si="1"/>
        <v>5.8775315106657091</v>
      </c>
    </row>
    <row r="9" spans="1:15" x14ac:dyDescent="0.25">
      <c r="A9" s="48">
        <v>16000</v>
      </c>
      <c r="B9" s="48">
        <f t="shared" si="0"/>
        <v>5.646734677284277</v>
      </c>
      <c r="C9" s="48">
        <f t="shared" si="1"/>
        <v>5.646734677284277</v>
      </c>
      <c r="L9" s="49" t="s">
        <v>50</v>
      </c>
      <c r="M9" s="48">
        <v>24000</v>
      </c>
    </row>
    <row r="10" spans="1:15" x14ac:dyDescent="0.25">
      <c r="A10" s="48">
        <v>18000</v>
      </c>
      <c r="B10" s="48">
        <f t="shared" si="0"/>
        <v>5.450691787846754</v>
      </c>
      <c r="C10" s="48">
        <f t="shared" si="1"/>
        <v>5.450691787846754</v>
      </c>
    </row>
    <row r="11" spans="1:15" x14ac:dyDescent="0.25">
      <c r="A11" s="48">
        <v>20000</v>
      </c>
      <c r="B11" s="48">
        <f t="shared" si="0"/>
        <v>5.2810998421962907</v>
      </c>
      <c r="C11" s="48">
        <f t="shared" si="1"/>
        <v>5.2810998421962907</v>
      </c>
      <c r="L11" s="49" t="s">
        <v>51</v>
      </c>
      <c r="M11" s="48">
        <v>-0.3</v>
      </c>
    </row>
    <row r="12" spans="1:15" x14ac:dyDescent="0.25">
      <c r="A12" s="48">
        <v>22000</v>
      </c>
      <c r="B12" s="48">
        <f t="shared" si="0"/>
        <v>5.1322354552877991</v>
      </c>
      <c r="C12" s="48">
        <f t="shared" si="1"/>
        <v>5.1322354552877991</v>
      </c>
    </row>
    <row r="13" spans="1:15" x14ac:dyDescent="0.25">
      <c r="A13" s="48">
        <v>24000</v>
      </c>
      <c r="B13" s="48">
        <f t="shared" si="0"/>
        <v>5</v>
      </c>
      <c r="C13" s="48">
        <f t="shared" si="1"/>
        <v>5</v>
      </c>
      <c r="M13" s="48" t="s">
        <v>52</v>
      </c>
      <c r="O13" s="48" t="s">
        <v>53</v>
      </c>
    </row>
    <row r="14" spans="1:15" x14ac:dyDescent="0.25">
      <c r="A14" s="48">
        <v>26000</v>
      </c>
      <c r="B14" s="48">
        <f t="shared" si="0"/>
        <v>4.8813660068531446</v>
      </c>
      <c r="C14" s="48">
        <f t="shared" si="1"/>
        <v>4.8813660068531446</v>
      </c>
      <c r="H14" s="48" t="s">
        <v>54</v>
      </c>
      <c r="M14" s="48">
        <f>B36</f>
        <v>3.6266359712846357</v>
      </c>
      <c r="O14" s="48">
        <f>B6</f>
        <v>6.5017965670366813</v>
      </c>
    </row>
    <row r="15" spans="1:15" x14ac:dyDescent="0.25">
      <c r="A15" s="48">
        <v>28000</v>
      </c>
      <c r="B15" s="48">
        <f t="shared" si="0"/>
        <v>4.7740390541975071</v>
      </c>
      <c r="C15" s="48">
        <f t="shared" si="1"/>
        <v>4.7740390541975071</v>
      </c>
      <c r="H15" s="50" t="s">
        <v>55</v>
      </c>
      <c r="I15" s="51"/>
      <c r="J15" s="52"/>
    </row>
    <row r="16" spans="1:15" x14ac:dyDescent="0.25">
      <c r="A16" s="48">
        <v>30000</v>
      </c>
      <c r="B16" s="48">
        <f t="shared" si="0"/>
        <v>4.6762422391131064</v>
      </c>
      <c r="C16" s="48">
        <f t="shared" si="1"/>
        <v>4.6762422391131064</v>
      </c>
      <c r="H16" s="53" t="s">
        <v>56</v>
      </c>
      <c r="I16" s="37"/>
      <c r="J16" s="54">
        <v>1</v>
      </c>
    </row>
    <row r="17" spans="1:15" x14ac:dyDescent="0.25">
      <c r="A17" s="48">
        <v>32000</v>
      </c>
      <c r="B17" s="48">
        <f t="shared" si="0"/>
        <v>4.5865737732120078</v>
      </c>
      <c r="C17" s="48">
        <f t="shared" si="1"/>
        <v>4.5865737732120078</v>
      </c>
      <c r="H17" s="53" t="s">
        <v>57</v>
      </c>
      <c r="I17" s="37"/>
      <c r="J17" s="54">
        <v>1.5</v>
      </c>
    </row>
    <row r="18" spans="1:15" x14ac:dyDescent="0.25">
      <c r="A18" s="48">
        <v>34000</v>
      </c>
      <c r="B18" s="48">
        <f t="shared" si="0"/>
        <v>4.5039099808759691</v>
      </c>
      <c r="C18" s="48">
        <f t="shared" si="1"/>
        <v>4.5039099808759691</v>
      </c>
      <c r="H18" s="55" t="s">
        <v>58</v>
      </c>
      <c r="I18" s="56"/>
      <c r="J18" s="57">
        <v>2</v>
      </c>
      <c r="M18" s="48">
        <v>2</v>
      </c>
      <c r="O18" s="48">
        <v>1.5</v>
      </c>
    </row>
    <row r="19" spans="1:15" x14ac:dyDescent="0.25">
      <c r="A19" s="48">
        <v>36000</v>
      </c>
      <c r="B19" s="48">
        <f t="shared" si="0"/>
        <v>4.4273374664777805</v>
      </c>
      <c r="C19" s="48">
        <f t="shared" si="1"/>
        <v>4.4273374664777805</v>
      </c>
    </row>
    <row r="20" spans="1:15" x14ac:dyDescent="0.25">
      <c r="A20" s="48">
        <v>38000</v>
      </c>
      <c r="B20" s="48">
        <f t="shared" si="0"/>
        <v>4.3561045824985971</v>
      </c>
      <c r="C20" s="48">
        <f t="shared" si="1"/>
        <v>4.3561045824985971</v>
      </c>
      <c r="H20" s="50" t="s">
        <v>59</v>
      </c>
      <c r="I20" s="51"/>
      <c r="J20" s="52"/>
    </row>
    <row r="21" spans="1:15" ht="15.75" customHeight="1" x14ac:dyDescent="0.25">
      <c r="A21" s="48">
        <v>40000</v>
      </c>
      <c r="B21" s="48">
        <f t="shared" si="0"/>
        <v>4.2895860022204744</v>
      </c>
      <c r="C21" s="48">
        <f t="shared" si="1"/>
        <v>4.2895860022204744</v>
      </c>
      <c r="H21" s="53" t="s">
        <v>60</v>
      </c>
      <c r="I21" s="37"/>
      <c r="J21" s="54">
        <v>1.5</v>
      </c>
    </row>
    <row r="22" spans="1:15" ht="15.75" customHeight="1" x14ac:dyDescent="0.25">
      <c r="A22" s="48">
        <v>42000</v>
      </c>
      <c r="B22" s="48">
        <f t="shared" si="0"/>
        <v>4.2272563942153543</v>
      </c>
      <c r="C22" s="48">
        <f t="shared" si="1"/>
        <v>4.2272563942153543</v>
      </c>
      <c r="H22" s="55" t="s">
        <v>61</v>
      </c>
      <c r="I22" s="56"/>
      <c r="J22" s="57">
        <v>1</v>
      </c>
    </row>
    <row r="23" spans="1:15" ht="15.75" customHeight="1" x14ac:dyDescent="0.25">
      <c r="A23" s="48">
        <v>44000</v>
      </c>
      <c r="B23" s="48">
        <f t="shared" si="0"/>
        <v>4.1686705472219501</v>
      </c>
      <c r="C23" s="48">
        <f t="shared" si="1"/>
        <v>4.1686705472219501</v>
      </c>
    </row>
    <row r="24" spans="1:15" ht="15.75" customHeight="1" x14ac:dyDescent="0.25">
      <c r="A24" s="48">
        <v>46000</v>
      </c>
      <c r="B24" s="48">
        <f t="shared" si="0"/>
        <v>4.1134481495149373</v>
      </c>
      <c r="C24" s="48">
        <f t="shared" si="1"/>
        <v>4.1134481495149373</v>
      </c>
      <c r="H24" s="50" t="s">
        <v>62</v>
      </c>
      <c r="I24" s="51"/>
      <c r="J24" s="52"/>
    </row>
    <row r="25" spans="1:15" ht="15.75" customHeight="1" x14ac:dyDescent="0.25">
      <c r="A25" s="48">
        <v>48000</v>
      </c>
      <c r="B25" s="48">
        <f t="shared" si="0"/>
        <v>4.0612619817811773</v>
      </c>
      <c r="C25" s="48">
        <f t="shared" si="1"/>
        <v>4.0612619817811773</v>
      </c>
      <c r="H25" s="53" t="s">
        <v>63</v>
      </c>
      <c r="I25" s="37"/>
      <c r="J25" s="54">
        <v>1.5</v>
      </c>
    </row>
    <row r="26" spans="1:15" ht="15.75" customHeight="1" x14ac:dyDescent="0.25">
      <c r="A26" s="48">
        <v>50000</v>
      </c>
      <c r="B26" s="48">
        <f t="shared" si="0"/>
        <v>4.0118286503783418</v>
      </c>
      <c r="C26" s="48">
        <f t="shared" si="1"/>
        <v>4.0118286503783418</v>
      </c>
      <c r="H26" s="55" t="s">
        <v>64</v>
      </c>
      <c r="I26" s="56"/>
      <c r="J26" s="57">
        <v>1</v>
      </c>
      <c r="M26" s="48">
        <v>1.5</v>
      </c>
      <c r="O26" s="48">
        <v>1</v>
      </c>
    </row>
    <row r="27" spans="1:15" ht="15.75" customHeight="1" x14ac:dyDescent="0.25">
      <c r="A27" s="48">
        <v>52000</v>
      </c>
      <c r="B27" s="48">
        <f t="shared" si="0"/>
        <v>3.9649012365583349</v>
      </c>
      <c r="C27" s="48">
        <f t="shared" si="1"/>
        <v>3.9649012365583349</v>
      </c>
    </row>
    <row r="28" spans="1:15" ht="15.75" customHeight="1" x14ac:dyDescent="0.25">
      <c r="A28" s="48">
        <v>54000</v>
      </c>
      <c r="B28" s="48">
        <f t="shared" si="0"/>
        <v>3.920263408415579</v>
      </c>
      <c r="C28" s="48">
        <f t="shared" si="1"/>
        <v>3.920263408415579</v>
      </c>
      <c r="H28" s="50" t="s">
        <v>65</v>
      </c>
      <c r="I28" s="51"/>
      <c r="J28" s="52"/>
    </row>
    <row r="29" spans="1:15" ht="15.75" customHeight="1" x14ac:dyDescent="0.25">
      <c r="A29" s="48">
        <v>56000</v>
      </c>
      <c r="B29" s="48">
        <f t="shared" si="0"/>
        <v>3.8777246620701811</v>
      </c>
      <c r="C29" s="48">
        <f t="shared" si="1"/>
        <v>3.8777246620701811</v>
      </c>
      <c r="H29" s="53" t="s">
        <v>66</v>
      </c>
      <c r="I29" s="37"/>
      <c r="J29" s="54">
        <v>1</v>
      </c>
    </row>
    <row r="30" spans="1:15" ht="15.75" customHeight="1" x14ac:dyDescent="0.25">
      <c r="A30" s="48">
        <v>58000</v>
      </c>
      <c r="B30" s="48">
        <f t="shared" si="0"/>
        <v>3.8371164436269387</v>
      </c>
      <c r="C30" s="48">
        <f t="shared" si="1"/>
        <v>3.8371164436269387</v>
      </c>
      <c r="H30" s="55" t="s">
        <v>67</v>
      </c>
      <c r="I30" s="56"/>
      <c r="J30" s="57">
        <v>1.5</v>
      </c>
      <c r="M30" s="48">
        <v>1</v>
      </c>
      <c r="O30" s="48">
        <v>1</v>
      </c>
    </row>
    <row r="31" spans="1:15" ht="15.75" customHeight="1" x14ac:dyDescent="0.25">
      <c r="A31" s="48">
        <v>60000</v>
      </c>
      <c r="B31" s="48">
        <f t="shared" si="0"/>
        <v>3.7982889646618689</v>
      </c>
      <c r="C31" s="48">
        <f t="shared" si="1"/>
        <v>3.7982889646618689</v>
      </c>
    </row>
    <row r="32" spans="1:15" ht="15.75" customHeight="1" x14ac:dyDescent="0.25">
      <c r="A32" s="48">
        <v>62000</v>
      </c>
      <c r="B32" s="48">
        <f t="shared" si="0"/>
        <v>3.7611085686117369</v>
      </c>
      <c r="C32" s="48">
        <f t="shared" si="1"/>
        <v>3.7611085686117369</v>
      </c>
      <c r="H32" s="48" t="s">
        <v>68</v>
      </c>
    </row>
    <row r="33" spans="1:15" ht="15.75" customHeight="1" x14ac:dyDescent="0.25">
      <c r="A33" s="48">
        <v>64000</v>
      </c>
      <c r="B33" s="48">
        <f t="shared" si="0"/>
        <v>3.725455538356115</v>
      </c>
      <c r="C33" s="48">
        <f t="shared" si="1"/>
        <v>3.725455538356115</v>
      </c>
      <c r="H33" s="50" t="s">
        <v>69</v>
      </c>
      <c r="I33" s="51"/>
      <c r="J33" s="52"/>
    </row>
    <row r="34" spans="1:15" ht="15.75" customHeight="1" x14ac:dyDescent="0.25">
      <c r="A34" s="48">
        <v>66000</v>
      </c>
      <c r="B34" s="48">
        <f t="shared" si="0"/>
        <v>3.6912222598236344</v>
      </c>
      <c r="C34" s="48">
        <f t="shared" si="1"/>
        <v>3.6912222598236344</v>
      </c>
      <c r="H34" s="53" t="s">
        <v>70</v>
      </c>
      <c r="I34" s="37"/>
      <c r="J34" s="54">
        <v>1.1000000000000001</v>
      </c>
    </row>
    <row r="35" spans="1:15" ht="15.75" customHeight="1" x14ac:dyDescent="0.25">
      <c r="A35" s="48">
        <v>68000</v>
      </c>
      <c r="B35" s="48">
        <f t="shared" si="0"/>
        <v>3.6583116749392723</v>
      </c>
      <c r="C35" s="48">
        <f t="shared" si="1"/>
        <v>3.6583116749392723</v>
      </c>
      <c r="H35" s="53" t="s">
        <v>71</v>
      </c>
      <c r="I35" s="37"/>
      <c r="J35" s="54">
        <v>1.2</v>
      </c>
    </row>
    <row r="36" spans="1:15" ht="15.75" customHeight="1" x14ac:dyDescent="0.25">
      <c r="A36" s="48">
        <v>70000</v>
      </c>
      <c r="B36" s="48">
        <f t="shared" si="0"/>
        <v>3.6266359712846357</v>
      </c>
      <c r="C36" s="48">
        <f t="shared" si="1"/>
        <v>3.6266359712846357</v>
      </c>
      <c r="H36" s="53" t="s">
        <v>72</v>
      </c>
      <c r="I36" s="37"/>
      <c r="J36" s="54">
        <v>1.3</v>
      </c>
    </row>
    <row r="37" spans="1:15" ht="15.75" customHeight="1" x14ac:dyDescent="0.25">
      <c r="H37" s="55" t="s">
        <v>73</v>
      </c>
      <c r="I37" s="56"/>
      <c r="J37" s="57">
        <v>1.5</v>
      </c>
      <c r="M37" s="48">
        <v>1.1000000000000001</v>
      </c>
      <c r="O37" s="48">
        <v>1.2</v>
      </c>
    </row>
    <row r="38" spans="1:15" ht="15.75" customHeight="1" x14ac:dyDescent="0.25">
      <c r="A38" s="58" t="s">
        <v>74</v>
      </c>
    </row>
    <row r="39" spans="1:15" ht="15.75" customHeight="1" x14ac:dyDescent="0.25">
      <c r="A39" s="58"/>
      <c r="H39" s="50" t="s">
        <v>75</v>
      </c>
      <c r="I39" s="51"/>
      <c r="J39" s="52"/>
    </row>
    <row r="40" spans="1:15" ht="15.75" customHeight="1" x14ac:dyDescent="0.25">
      <c r="A40" s="59" t="s">
        <v>104</v>
      </c>
      <c r="H40" s="53" t="s">
        <v>76</v>
      </c>
      <c r="I40" s="37"/>
      <c r="J40" s="54">
        <v>1.1000000000000001</v>
      </c>
    </row>
    <row r="41" spans="1:15" ht="15.75" customHeight="1" x14ac:dyDescent="0.25">
      <c r="A41" s="59" t="s">
        <v>102</v>
      </c>
      <c r="H41" s="53" t="s">
        <v>77</v>
      </c>
      <c r="I41" s="37"/>
      <c r="J41" s="54">
        <v>1.2</v>
      </c>
    </row>
    <row r="42" spans="1:15" ht="15.75" customHeight="1" x14ac:dyDescent="0.25">
      <c r="A42" s="59" t="s">
        <v>103</v>
      </c>
      <c r="H42" s="53" t="s">
        <v>78</v>
      </c>
      <c r="I42" s="37"/>
      <c r="J42" s="54">
        <v>1.3</v>
      </c>
    </row>
    <row r="43" spans="1:15" ht="15.75" customHeight="1" x14ac:dyDescent="0.25">
      <c r="H43" s="55" t="s">
        <v>79</v>
      </c>
      <c r="I43" s="56"/>
      <c r="J43" s="57">
        <v>1.5</v>
      </c>
      <c r="M43" s="48">
        <v>1</v>
      </c>
      <c r="O43" s="48">
        <v>1.2</v>
      </c>
    </row>
    <row r="44" spans="1:15" ht="15.75" customHeight="1" x14ac:dyDescent="0.25">
      <c r="A44" s="58" t="s">
        <v>80</v>
      </c>
    </row>
    <row r="45" spans="1:15" ht="15.75" customHeight="1" x14ac:dyDescent="0.25">
      <c r="A45" s="59" t="s">
        <v>81</v>
      </c>
    </row>
    <row r="46" spans="1:15" ht="15.75" customHeight="1" x14ac:dyDescent="0.25">
      <c r="A46" s="59" t="s">
        <v>82</v>
      </c>
      <c r="H46" s="48" t="s">
        <v>83</v>
      </c>
    </row>
    <row r="47" spans="1:15" ht="15.75" customHeight="1" x14ac:dyDescent="0.25">
      <c r="A47" s="59" t="s">
        <v>84</v>
      </c>
      <c r="H47" s="49" t="s">
        <v>85</v>
      </c>
      <c r="J47" s="48">
        <v>2</v>
      </c>
    </row>
    <row r="48" spans="1:15" ht="15.75" customHeight="1" x14ac:dyDescent="0.25">
      <c r="A48" s="58" t="s">
        <v>86</v>
      </c>
      <c r="H48" s="49" t="s">
        <v>87</v>
      </c>
      <c r="J48" s="48">
        <v>1.5</v>
      </c>
      <c r="M48" s="48">
        <v>1.5</v>
      </c>
      <c r="O48" s="48">
        <v>2</v>
      </c>
    </row>
    <row r="49" spans="1:15" ht="15.75" customHeight="1" x14ac:dyDescent="0.25">
      <c r="A49" s="59" t="s">
        <v>88</v>
      </c>
      <c r="F49" s="48" t="s">
        <v>89</v>
      </c>
      <c r="H49" s="49"/>
      <c r="J49" s="48">
        <v>2</v>
      </c>
    </row>
    <row r="50" spans="1:15" ht="15.75" customHeight="1" x14ac:dyDescent="0.25">
      <c r="A50" s="59" t="s">
        <v>90</v>
      </c>
    </row>
    <row r="51" spans="1:15" ht="15.75" customHeight="1" x14ac:dyDescent="0.25">
      <c r="A51" s="61" t="s">
        <v>99</v>
      </c>
      <c r="H51" s="60" t="s">
        <v>91</v>
      </c>
    </row>
    <row r="52" spans="1:15" ht="15.75" customHeight="1" x14ac:dyDescent="0.25">
      <c r="A52" s="60" t="s">
        <v>98</v>
      </c>
      <c r="H52" s="49" t="s">
        <v>92</v>
      </c>
      <c r="J52" s="48">
        <v>1.5</v>
      </c>
    </row>
    <row r="53" spans="1:15" ht="15.75" customHeight="1" x14ac:dyDescent="0.25">
      <c r="A53" s="59" t="s">
        <v>88</v>
      </c>
      <c r="H53" s="49" t="s">
        <v>93</v>
      </c>
      <c r="J53" s="48">
        <v>1.5</v>
      </c>
    </row>
    <row r="54" spans="1:15" ht="15.75" customHeight="1" x14ac:dyDescent="0.25">
      <c r="A54" s="63" t="s">
        <v>90</v>
      </c>
      <c r="H54" s="49"/>
    </row>
    <row r="55" spans="1:15" ht="15.75" customHeight="1" x14ac:dyDescent="0.25">
      <c r="H55" s="49" t="s">
        <v>94</v>
      </c>
      <c r="J55" s="48">
        <v>1.5</v>
      </c>
      <c r="M55" s="48">
        <v>1.5</v>
      </c>
      <c r="O55" s="48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48" t="s">
        <v>95</v>
      </c>
      <c r="M58" s="48">
        <f>M55*M48*M43*M37*M30*M26*M18</f>
        <v>7.4250000000000007</v>
      </c>
      <c r="O58" s="48">
        <f>O55*O48*O43*O37*O30*O26*O18</f>
        <v>4.32</v>
      </c>
    </row>
    <row r="59" spans="1:15" ht="15.75" customHeight="1" x14ac:dyDescent="0.2"/>
    <row r="60" spans="1:15" ht="15.75" customHeight="1" x14ac:dyDescent="0.25">
      <c r="J60" s="48" t="s">
        <v>96</v>
      </c>
      <c r="M60" s="48">
        <f>M58*M14</f>
        <v>26.927772086788423</v>
      </c>
      <c r="O60" s="48">
        <f>O58*O14</f>
        <v>28.087761169598465</v>
      </c>
    </row>
    <row r="61" spans="1:15" ht="15.75" customHeight="1" x14ac:dyDescent="0.25">
      <c r="J61" s="48" t="s">
        <v>97</v>
      </c>
      <c r="M61" s="48">
        <f>M58+M14</f>
        <v>11.051635971284636</v>
      </c>
      <c r="O61" s="48">
        <f>O58+O14</f>
        <v>10.821796567036682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V9i3lgAHfq01mkYB5Bq4kIDglAqd/oKM9LWf09twPYrvCEMwe3tmOZBOw/9ARzJdYVV0VCozSDFQ2ouQ4gEaFQ==" saltValue="L9JmMKVG1vUa8XTXFQT3rw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SINOFito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2024-12-19T14:04:20Z</dcterms:modified>
</cp:coreProperties>
</file>