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128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SINOFito">Foglio1!$A$52:$A$54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0fKnCEs5iiqxUB9AxtslWV7WM5Q=="/>
    </ext>
  </extLst>
</workbook>
</file>

<file path=xl/calcChain.xml><?xml version="1.0" encoding="utf-8"?>
<calcChain xmlns="http://schemas.openxmlformats.org/spreadsheetml/2006/main">
  <c r="Q13" i="1" l="1"/>
  <c r="L19" i="1"/>
  <c r="N56" i="1" l="1"/>
  <c r="N54" i="1"/>
  <c r="O58" i="3" l="1"/>
  <c r="M58" i="3"/>
  <c r="C36" i="3"/>
  <c r="B36" i="3"/>
  <c r="M14" i="3" s="1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O14" i="3" s="1"/>
  <c r="C5" i="3"/>
  <c r="B5" i="3"/>
  <c r="C4" i="3"/>
  <c r="B4" i="3"/>
  <c r="M3" i="3"/>
  <c r="B3" i="3"/>
  <c r="Q58" i="1"/>
  <c r="K64" i="1"/>
  <c r="G48" i="1"/>
  <c r="G42" i="1"/>
  <c r="I64" i="1" s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J8" i="1"/>
  <c r="H8" i="1" s="1"/>
  <c r="E64" i="1" s="1"/>
  <c r="L5" i="1"/>
  <c r="J64" i="1" l="1"/>
  <c r="N58" i="1"/>
  <c r="M64" i="1" s="1"/>
  <c r="C67" i="1" s="1"/>
  <c r="L64" i="1"/>
  <c r="M61" i="3"/>
  <c r="O61" i="3"/>
  <c r="M60" i="3"/>
  <c r="O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Arial"/>
          </rPr>
          <t>======
ID#AAAAK7GO1HI
alberto    (2020-12-10 11:24:44)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Arial"/>
          </rPr>
          <t>======
ID#AAAAK7GO1Hc
alberto    (2020-12-10 11:24:44)
Codice unico attribuito dal sistema UnicoCAI</t>
        </r>
      </text>
    </comment>
    <comment ref="C8" authorId="0" shapeId="0">
      <text>
        <r>
          <rPr>
            <sz val="11"/>
            <color theme="1"/>
            <rFont val="Arial"/>
          </rPr>
          <t>======
ID#AAAAK7GO1Gw
alberto    (2020-12-10 11:24:44)
Categoria del rifugio definito da OTC ROA</t>
        </r>
      </text>
    </comment>
    <comment ref="H8" authorId="0" shapeId="0">
      <text>
        <r>
          <rPr>
            <sz val="11"/>
            <color theme="1"/>
            <rFont val="Arial"/>
          </rPr>
          <t>======
ID#AAAAK7GO1HU
alberto    (2020-12-10 11:24:44)
Coefficiente legato alla categoria della struttura.</t>
        </r>
      </text>
    </comment>
    <comment ref="E11" authorId="0" shapeId="0">
      <text>
        <r>
          <rPr>
            <sz val="11"/>
            <color theme="1"/>
            <rFont val="Arial"/>
          </rPr>
          <t>======
ID#AAAAK7GO1Hg
alberto    (2020-12-10 11:24:44)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Arial"/>
          </rPr>
          <t>======
ID#AAAAK7GO1G4
alberto    (2020-12-10 11:24:44)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Arial"/>
          </rPr>
          <t>======
ID#AAAAK7GO1HY
alberto    (2020-12-10 11:24:44)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Arial"/>
          </rPr>
          <t>======
ID#AAAAK7GO1Gg
alberto    (2020-12-10 11:24:44)
Quota autofinanziamento della sezione</t>
        </r>
      </text>
    </comment>
    <comment ref="E17" authorId="0" shapeId="0">
      <text>
        <r>
          <rPr>
            <sz val="11"/>
            <color theme="1"/>
            <rFont val="Arial"/>
          </rPr>
          <t>======
ID#AAAAK7GO1HE
alberto    (2020-12-10 11:24:44)
Quota scoperta da finanziare</t>
        </r>
      </text>
    </comment>
    <comment ref="E19" authorId="0" shapeId="0">
      <text>
        <r>
          <rPr>
            <sz val="11"/>
            <color theme="1"/>
            <rFont val="Arial"/>
          </rPr>
          <t>======
ID#AAAAK7GO1HA
alberto    (2020-12-10 11:24:44)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Arial"/>
          </rPr>
          <t>======
ID#AAAAK7GO1HM
alberto    (2020-12-10 11:24:44)
Coefficiente in funzione della richiesta economica.</t>
        </r>
      </text>
    </comment>
    <comment ref="D28" authorId="0" shapeId="0">
      <text>
        <r>
          <rPr>
            <sz val="11"/>
            <color theme="1"/>
            <rFont val="Arial"/>
          </rPr>
          <t>======
ID#AAAAK7GO1G0
alberto    (2020-12-10 11:24:44)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Arial"/>
          </rPr>
          <t>======
ID#AAAAK7GO1Go
alberto    (2020-12-10 11:24:44)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Arial"/>
          </rPr>
          <t>======
ID#AAAAK7GO1Gs
alberto    (2020-12-10 11:24:44)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Arial"/>
          </rPr>
          <t>======
ID#AAAAK7GO1HQ
alberto    (2020-12-10 11:24:44)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Arial"/>
          </rPr>
          <t>======
ID#AAAAK7GO1G8
alberto    (2020-12-10 11:24:44)
Coefficiente in funzione della richiesta economica.</t>
        </r>
      </text>
    </comment>
    <comment ref="E64" authorId="0" shapeId="0">
      <text>
        <r>
          <rPr>
            <sz val="11"/>
            <color theme="1"/>
            <rFont val="Arial"/>
          </rPr>
          <t>======
ID#AAAAK7GO1Gc
alberto    (2020-12-10 11:24:44)
Coefficiente legato alla categoria della struttura.</t>
        </r>
      </text>
    </comment>
    <comment ref="C67" authorId="0" shapeId="0">
      <text>
        <r>
          <rPr>
            <sz val="11"/>
            <color theme="1"/>
            <rFont val="Arial"/>
          </rPr>
          <t>======
ID#AAAAK7GO1Gk
Alberto.Pirovano    (2020-12-10 11:24:44)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0P93NiHFklPkiKC14tHyKj+Z8Q=="/>
    </ext>
  </extLst>
</comments>
</file>

<file path=xl/sharedStrings.xml><?xml version="1.0" encoding="utf-8"?>
<sst xmlns="http://schemas.openxmlformats.org/spreadsheetml/2006/main" count="116" uniqueCount="105">
  <si>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</si>
  <si>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</si>
  <si>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</si>
  <si>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</si>
  <si>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</si>
  <si>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</si>
  <si>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</si>
  <si>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</si>
  <si>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</si>
  <si>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</si>
  <si>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</si>
  <si>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</si>
  <si>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</si>
  <si>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</si>
  <si>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</si>
  <si>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</si>
  <si>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</si>
  <si>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</si>
  <si>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</si>
  <si>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</si>
  <si>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</si>
  <si>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</si>
  <si>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</si>
  <si>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</si>
  <si>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</si>
  <si>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</si>
  <si>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</si>
  <si>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</si>
  <si>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</si>
  <si>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</si>
  <si>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</si>
  <si>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</si>
  <si>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</si>
  <si>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</si>
  <si>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</si>
  <si>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</si>
  <si>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</si>
  <si>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</si>
  <si>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</si>
  <si>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</si>
  <si>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</si>
  <si>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</si>
  <si>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</si>
  <si>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</si>
  <si>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</si>
  <si>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</si>
  <si>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</si>
  <si>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</si>
  <si>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</si>
  <si>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</si>
  <si>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</si>
  <si>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</si>
  <si>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</si>
  <si>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</si>
  <si>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</si>
  <si>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</si>
  <si>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</si>
  <si>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</si>
  <si>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</si>
  <si>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</si>
  <si>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</si>
  <si>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</si>
  <si>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</si>
  <si>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</si>
  <si>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</si>
  <si>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</si>
  <si>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</si>
  <si>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</si>
  <si>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</si>
  <si>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</si>
  <si>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</si>
  <si>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</si>
  <si>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</si>
  <si>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</si>
  <si>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</si>
  <si>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</si>
  <si>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A</t>
  </si>
  <si>
    <t>&gt; 20 %</t>
  </si>
  <si>
    <t>B</t>
  </si>
  <si>
    <t>&gt; 35 %</t>
  </si>
  <si>
    <t>C-D-E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</si>
  <si>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</si>
  <si>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</si>
  <si>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</si>
  <si>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</si>
  <si>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</si>
  <si>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</si>
  <si>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</si>
  <si>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</si>
  <si>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</si>
  <si>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</si>
  <si>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</si>
  <si>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</si>
  <si>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</si>
  <si>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</si>
  <si>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</si>
  <si>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</si>
  <si>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</si>
  <si>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</si>
  <si>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</si>
  <si>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</si>
  <si>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All. 2b - Scheda richiesta contributo fondo stabile pro-rifugi -MODULO PER INTERVENTI SU RIFUGI DI CAT A e B DELLA CATENA APPENNINICA e DELLE ISOLE</t>
  </si>
  <si>
    <t>SI (fitodepurazione)</t>
  </si>
  <si>
    <t>SINOFito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</si>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</sst>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Arial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color theme="1"/>
      <name val="Arial"/>
    </font>
    <font>
      <sz val="16"/>
      <color theme="1"/>
      <name val="Calibri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sz val="9.5"/>
      <color theme="1"/>
      <name val="Tahoma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1" fillId="5" borderId="1" xfId="0" applyFont="1" applyFill="1" applyBorder="1"/>
    <xf numFmtId="0" fontId="12" fillId="4" borderId="10" xfId="0" applyFont="1" applyFill="1" applyBorder="1"/>
    <xf numFmtId="0" fontId="9" fillId="2" borderId="1" xfId="0" applyFont="1" applyFill="1" applyBorder="1"/>
    <xf numFmtId="0" fontId="12" fillId="2" borderId="1" xfId="0" applyFont="1" applyFill="1" applyBorder="1"/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" fillId="0" borderId="5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6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" fontId="10" fillId="0" borderId="5" xfId="0" applyNumberFormat="1" applyFont="1" applyBorder="1" applyAlignment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4" fillId="7" borderId="24" xfId="0" applyFont="1" applyFill="1" applyBorder="1"/>
    <xf numFmtId="0" fontId="19" fillId="7" borderId="25" xfId="0" applyFont="1" applyFill="1" applyBorder="1"/>
    <xf numFmtId="0" fontId="17" fillId="3" borderId="35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9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0" xfId="0" applyFont="1" applyFill="1" applyBorder="1"/>
    <xf numFmtId="0" fontId="9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33" xfId="0" applyFont="1" applyFill="1" applyBorder="1"/>
    <xf numFmtId="0" fontId="1" fillId="5" borderId="54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8" fillId="5" borderId="55" xfId="0" applyFont="1" applyFill="1" applyBorder="1"/>
    <xf numFmtId="0" fontId="1" fillId="5" borderId="28" xfId="0" applyFont="1" applyFill="1" applyBorder="1"/>
    <xf numFmtId="0" fontId="1" fillId="5" borderId="56" xfId="0" applyFont="1" applyFill="1" applyBorder="1"/>
    <xf numFmtId="0" fontId="1" fillId="5" borderId="54" xfId="0" applyFont="1" applyFill="1" applyBorder="1" applyAlignment="1">
      <alignment horizontal="center" vertical="center"/>
    </xf>
    <xf numFmtId="164" fontId="1" fillId="0" borderId="57" xfId="0" applyNumberFormat="1" applyFont="1" applyBorder="1" applyProtection="1">
      <protection locked="0"/>
    </xf>
    <xf numFmtId="164" fontId="1" fillId="0" borderId="58" xfId="0" applyNumberFormat="1" applyFont="1" applyBorder="1" applyProtection="1">
      <protection locked="0"/>
    </xf>
    <xf numFmtId="0" fontId="1" fillId="5" borderId="38" xfId="0" applyFont="1" applyFill="1" applyBorder="1"/>
    <xf numFmtId="0" fontId="1" fillId="5" borderId="39" xfId="0" applyFont="1" applyFill="1" applyBorder="1"/>
    <xf numFmtId="0" fontId="1" fillId="5" borderId="4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B-433E-9E3A-1123EBF7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476211"/>
        <c:axId val="455687766"/>
      </c:lineChart>
      <c:catAx>
        <c:axId val="170847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455687766"/>
        <c:crosses val="autoZero"/>
        <c:auto val="1"/>
        <c:lblAlgn val="ctr"/>
        <c:lblOffset val="100"/>
        <c:noMultiLvlLbl val="1"/>
      </c:catAx>
      <c:valAx>
        <c:axId val="455687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708476211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2"/>
  <sheetViews>
    <sheetView workbookViewId="0"/>
  </sheetViews>
  <sheetProtection algorithmName="SHA-512" hashValue="M5xYEGhXi6D13bdzDor/JDDP486TR+PjHPOh0Qhg+2ejH0lrPFo+e/ct1PznSSQy9div5MwRJsR6qAFQgftLpQ==" saltValue="CGjuECFzsJ7eKdaM/TWbXg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64</xdr:row>
      <xdr:rowOff>152400</xdr:rowOff>
    </xdr:from>
    <xdr:ext cx="5705475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𝒆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𝒄𝒂𝒕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𝒇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𝟑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𝒃</m:t>
                    </m:r>
                  </m:oMath>
                </m:oMathPara>
              </a14:m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:r>
                <a:rPr lang="it-IT" sz="1100" b="1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𝑻=𝑪_𝒆×𝑪_𝒄𝒂𝒕×𝑪_𝒇×𝑪_𝟏×𝑪_𝟐×𝑪_𝟑×𝑷×𝑪_𝒃</a:t>
              </a:r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  <xdr:oneCellAnchor>
    <xdr:from>
      <xdr:col>9</xdr:col>
      <xdr:colOff>38100</xdr:colOff>
      <xdr:row>66</xdr:row>
      <xdr:rowOff>180975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098962512" name="Chart 1">
          <a:extLst>
            <a:ext uri="{FF2B5EF4-FFF2-40B4-BE49-F238E27FC236}">
              <a16:creationId xmlns:a16="http://schemas.microsoft.com/office/drawing/2014/main" id="{00000000-0008-0000-0100-000050A01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T1000"/>
  <sheetViews>
    <sheetView tabSelected="1" workbookViewId="0"/>
  </sheetViews>
  <sheetFormatPr defaultColWidth="12.625" defaultRowHeight="15" customHeight="1" x14ac:dyDescent="0.2"/>
  <cols>
    <col min="1" max="1" width="3.5" customWidth="1"/>
    <col min="2" max="2" width="8.5" customWidth="1"/>
    <col min="3" max="3" width="18.875" customWidth="1"/>
    <col min="4" max="4" width="14.375" customWidth="1"/>
    <col min="5" max="5" width="16.5" customWidth="1"/>
    <col min="6" max="6" width="17.25" customWidth="1"/>
    <col min="7" max="7" width="13.125" customWidth="1"/>
    <col min="8" max="8" width="7.75" customWidth="1"/>
    <col min="9" max="9" width="8.75" customWidth="1"/>
    <col min="10" max="10" width="7.75" customWidth="1"/>
    <col min="11" max="11" width="10.5" customWidth="1"/>
    <col min="12" max="12" width="8.875" customWidth="1"/>
    <col min="13" max="13" width="11.125" customWidth="1"/>
    <col min="14" max="14" width="7.75" customWidth="1"/>
    <col min="15" max="15" width="21.75" customWidth="1"/>
    <col min="16" max="16" width="12.875" customWidth="1"/>
    <col min="17" max="17" width="7.75" customWidth="1"/>
    <col min="18" max="18" width="2.5" customWidth="1"/>
    <col min="19" max="26" width="7.75" customWidth="1"/>
  </cols>
  <sheetData>
    <row r="1" spans="1:18" ht="22.5" x14ac:dyDescent="0.3">
      <c r="A1" s="1"/>
      <c r="B1" s="2" t="s">
        <v>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3" t="s">
        <v>0</v>
      </c>
      <c r="C3" s="66"/>
      <c r="D3" s="67"/>
      <c r="E3" s="1"/>
      <c r="F3" s="1"/>
      <c r="G3" s="3" t="s">
        <v>1</v>
      </c>
      <c r="H3" s="66"/>
      <c r="I3" s="68"/>
      <c r="J3" s="68"/>
      <c r="K3" s="67"/>
      <c r="L3" s="1"/>
      <c r="M3" s="1" t="s">
        <v>2</v>
      </c>
      <c r="N3" s="1"/>
      <c r="O3" s="1"/>
      <c r="P3" s="1"/>
      <c r="Q3" s="69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3</v>
      </c>
      <c r="K5" s="69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4</v>
      </c>
      <c r="C8" s="69"/>
      <c r="D8" s="10"/>
      <c r="E8" s="10"/>
      <c r="F8" s="10"/>
      <c r="G8" s="10"/>
      <c r="H8" s="11">
        <f>Cbiv</f>
        <v>0</v>
      </c>
      <c r="I8" s="10" t="s">
        <v>5</v>
      </c>
      <c r="J8" s="11">
        <f>IF(C8="A",1,IF(C8="B",1,0))</f>
        <v>0</v>
      </c>
      <c r="K8" s="12" t="s">
        <v>6</v>
      </c>
      <c r="L8" s="1"/>
      <c r="M8" s="1" t="s">
        <v>7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8</v>
      </c>
      <c r="C11" s="1"/>
      <c r="D11" s="1"/>
      <c r="E11" s="62"/>
      <c r="F11" s="1"/>
      <c r="G11" s="1"/>
      <c r="H11" s="1"/>
      <c r="I11" s="1"/>
      <c r="J11" s="1"/>
      <c r="K11" s="1"/>
      <c r="L11" s="1"/>
      <c r="M11" s="1" t="s">
        <v>9</v>
      </c>
      <c r="N11" s="1"/>
      <c r="O11" s="1"/>
      <c r="P11" s="1"/>
      <c r="Q11" s="69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10</v>
      </c>
      <c r="C13" s="1"/>
      <c r="D13" s="1"/>
      <c r="E13" s="62"/>
      <c r="F13" s="1"/>
      <c r="G13" s="1"/>
      <c r="H13" s="1"/>
      <c r="I13" s="1"/>
      <c r="J13" s="1"/>
      <c r="K13" s="1"/>
      <c r="L13" s="1"/>
      <c r="M13" s="1" t="s">
        <v>11</v>
      </c>
      <c r="N13" s="1"/>
      <c r="O13" s="1"/>
      <c r="P13" s="1"/>
      <c r="Q13" s="11">
        <f>IF(Q3=2021,0.7,IF(Q3=2020,0.8,IF(Q3=2019,0.9,1)))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12</v>
      </c>
      <c r="C15" s="1"/>
      <c r="D15" s="1"/>
      <c r="E15" s="62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13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14</v>
      </c>
      <c r="C19" s="1"/>
      <c r="D19" s="1"/>
      <c r="E19" s="62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IF(Q3&gt;2021,"NON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15</v>
      </c>
      <c r="C21" s="1"/>
      <c r="D21" s="1"/>
      <c r="E21" s="11" t="e">
        <f>ROUND(Coefficiente_rif*(Richiesta/Valore_riferimento)^esponente,3)</f>
        <v>#DIV/0!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16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17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69"/>
      <c r="E28" s="33"/>
      <c r="F28" s="33"/>
      <c r="G28" s="11">
        <f>IF(D28="SI",1.5,1)</f>
        <v>1</v>
      </c>
      <c r="H28" s="33" t="s">
        <v>19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69"/>
      <c r="E34" s="33"/>
      <c r="F34" s="33"/>
      <c r="G34" s="11">
        <f>IF(D34="SI",1.5,1)</f>
        <v>1</v>
      </c>
      <c r="H34" s="33" t="s">
        <v>22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23</v>
      </c>
      <c r="C36" s="33"/>
      <c r="D36" s="33"/>
      <c r="E36" s="33"/>
      <c r="F36" s="33"/>
      <c r="G36" s="62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90" t="s">
        <v>24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1"/>
      <c r="Q39" s="1"/>
      <c r="R39" s="1"/>
      <c r="S39" s="37"/>
      <c r="T39" s="37"/>
    </row>
    <row r="40" spans="1:20" ht="15.75" customHeight="1" x14ac:dyDescent="0.25">
      <c r="A40" s="1"/>
      <c r="B40" s="93" t="s">
        <v>25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94"/>
      <c r="P40" s="1"/>
      <c r="Q40" s="1"/>
      <c r="R40" s="1"/>
      <c r="S40" s="37"/>
      <c r="T40" s="37"/>
    </row>
    <row r="41" spans="1:20" ht="15.75" customHeight="1" thickBot="1" x14ac:dyDescent="0.3">
      <c r="A41" s="1"/>
      <c r="B41" s="9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94"/>
      <c r="P41" s="1"/>
      <c r="Q41" s="1"/>
      <c r="R41" s="1"/>
      <c r="S41" s="37"/>
      <c r="T41" s="37"/>
    </row>
    <row r="42" spans="1:20" ht="15.75" customHeight="1" thickBot="1" x14ac:dyDescent="0.3">
      <c r="A42" s="1"/>
      <c r="B42" s="93"/>
      <c r="C42" s="41" t="s">
        <v>26</v>
      </c>
      <c r="D42" s="70"/>
      <c r="E42" s="33" t="s">
        <v>27</v>
      </c>
      <c r="F42" s="33"/>
      <c r="G42" s="11">
        <f>IF(D42&gt;=180,1.5,IF(D42&gt;=100,1.3,IF(D42&gt;=50,1.2,IF(D42&gt;=20,1.1,1))))</f>
        <v>1</v>
      </c>
      <c r="H42" s="33" t="s">
        <v>104</v>
      </c>
      <c r="I42" s="33"/>
      <c r="J42" s="33"/>
      <c r="K42" s="33"/>
      <c r="L42" s="33"/>
      <c r="M42" s="33"/>
      <c r="N42" s="33"/>
      <c r="O42" s="94"/>
      <c r="P42" s="1"/>
      <c r="Q42" s="1"/>
      <c r="R42" s="1"/>
      <c r="S42" s="37"/>
      <c r="T42" s="37"/>
    </row>
    <row r="43" spans="1:20" ht="15.75" customHeight="1" x14ac:dyDescent="0.25">
      <c r="A43" s="1"/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  <c r="P43" s="1"/>
      <c r="Q43" s="1"/>
      <c r="R43" s="1"/>
      <c r="S43" s="37"/>
      <c r="T43" s="37"/>
    </row>
    <row r="44" spans="1:20" ht="15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</row>
    <row r="45" spans="1:20" ht="24" customHeight="1" x14ac:dyDescent="0.3">
      <c r="A45" s="1"/>
      <c r="B45" s="98" t="s">
        <v>29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  <c r="Q45" s="1"/>
      <c r="R45" s="1"/>
      <c r="S45" s="37"/>
      <c r="T45" s="37"/>
    </row>
    <row r="46" spans="1:20" ht="20.25" customHeight="1" x14ac:dyDescent="0.25">
      <c r="A46" s="1"/>
      <c r="B46" s="101" t="s">
        <v>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02"/>
      <c r="Q46" s="1"/>
      <c r="R46" s="42"/>
      <c r="S46" s="37"/>
      <c r="T46" s="37"/>
    </row>
    <row r="47" spans="1:20" ht="15.75" customHeight="1" thickBot="1" x14ac:dyDescent="0.3">
      <c r="A47" s="1"/>
      <c r="B47" s="101" t="s">
        <v>31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02"/>
      <c r="Q47" s="1"/>
      <c r="R47" s="42"/>
      <c r="S47" s="37"/>
      <c r="T47" s="37"/>
    </row>
    <row r="48" spans="1:20" ht="15.75" customHeight="1" thickBot="1" x14ac:dyDescent="0.3">
      <c r="A48" s="1"/>
      <c r="B48" s="101"/>
      <c r="C48" s="41" t="s">
        <v>26</v>
      </c>
      <c r="D48" s="71"/>
      <c r="E48" s="33" t="s">
        <v>32</v>
      </c>
      <c r="F48" s="33"/>
      <c r="G48" s="11">
        <f>IF(D48&gt;70,1.5,IF(D48&gt;50,1.3,IF(D48&gt;35,1.2,IF(D48&gt;20,1.1,1))))</f>
        <v>1</v>
      </c>
      <c r="H48" s="33" t="s">
        <v>28</v>
      </c>
      <c r="I48" s="33"/>
      <c r="J48" s="33"/>
      <c r="K48" s="33"/>
      <c r="L48" s="33"/>
      <c r="M48" s="33"/>
      <c r="N48" s="33"/>
      <c r="O48" s="33"/>
      <c r="P48" s="102"/>
      <c r="Q48" s="1"/>
      <c r="R48" s="42"/>
      <c r="S48" s="37"/>
      <c r="T48" s="37"/>
    </row>
    <row r="49" spans="1:20" ht="15.75" customHeight="1" x14ac:dyDescent="0.25">
      <c r="A49" s="1"/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  <c r="Q49" s="1"/>
      <c r="R49" s="1"/>
      <c r="S49" s="37"/>
      <c r="T49" s="37"/>
    </row>
    <row r="50" spans="1:20" ht="15.75" customHeight="1" x14ac:dyDescent="0.25">
      <c r="A50" s="1"/>
      <c r="B50" s="10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07"/>
      <c r="Q50" s="1"/>
      <c r="R50" s="43"/>
      <c r="S50" s="37"/>
      <c r="T50" s="37"/>
    </row>
    <row r="51" spans="1:20" ht="15.75" customHeight="1" x14ac:dyDescent="0.25">
      <c r="A51" s="1"/>
      <c r="B51" s="10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07"/>
      <c r="Q51" s="1"/>
      <c r="R51" s="43"/>
      <c r="S51" s="37"/>
      <c r="T51" s="37"/>
    </row>
    <row r="52" spans="1:20" ht="21.75" customHeight="1" x14ac:dyDescent="0.3">
      <c r="A52" s="1"/>
      <c r="B52" s="108" t="s">
        <v>34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"/>
      <c r="R52" s="42"/>
      <c r="S52" s="37"/>
      <c r="T52" s="37"/>
    </row>
    <row r="53" spans="1:20" ht="15.75" customHeight="1" thickBot="1" x14ac:dyDescent="0.3">
      <c r="A53" s="1"/>
      <c r="B53" s="101"/>
      <c r="C53" s="33"/>
      <c r="D53" s="33"/>
      <c r="E53" s="33"/>
      <c r="F53" s="33"/>
      <c r="G53" s="33"/>
      <c r="H53" s="33"/>
      <c r="I53" s="33"/>
      <c r="J53" s="33"/>
      <c r="K53" s="33"/>
      <c r="L53" s="104"/>
      <c r="M53" s="33"/>
      <c r="N53" s="33"/>
      <c r="O53" s="33"/>
      <c r="P53" s="111" t="s">
        <v>35</v>
      </c>
      <c r="Q53" s="1"/>
      <c r="R53" s="42"/>
      <c r="S53" s="37"/>
      <c r="T53" s="37"/>
    </row>
    <row r="54" spans="1:20" ht="15.75" customHeight="1" thickBot="1" x14ac:dyDescent="0.3">
      <c r="A54" s="1"/>
      <c r="B54" s="101"/>
      <c r="C54" s="33" t="s">
        <v>36</v>
      </c>
      <c r="D54" s="33"/>
      <c r="E54" s="33"/>
      <c r="F54" s="33"/>
      <c r="G54" s="33"/>
      <c r="H54" s="33"/>
      <c r="I54" s="33"/>
      <c r="J54" s="33"/>
      <c r="K54" s="33"/>
      <c r="L54" s="72"/>
      <c r="M54" s="33"/>
      <c r="N54" s="11">
        <f>IF(L54="SI",1.5,1)</f>
        <v>1</v>
      </c>
      <c r="O54" s="33" t="s">
        <v>33</v>
      </c>
      <c r="P54" s="112"/>
      <c r="Q54" s="1"/>
      <c r="R54" s="42"/>
      <c r="S54" s="37"/>
      <c r="T54" s="37"/>
    </row>
    <row r="55" spans="1:20" ht="15.75" customHeight="1" thickBot="1" x14ac:dyDescent="0.3">
      <c r="A55" s="1"/>
      <c r="B55" s="101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02"/>
      <c r="Q55" s="1"/>
      <c r="R55" s="42"/>
      <c r="S55" s="37"/>
      <c r="T55" s="37"/>
    </row>
    <row r="56" spans="1:20" ht="15.75" customHeight="1" thickBot="1" x14ac:dyDescent="0.3">
      <c r="A56" s="1"/>
      <c r="B56" s="101"/>
      <c r="C56" s="33" t="s">
        <v>38</v>
      </c>
      <c r="D56" s="33"/>
      <c r="E56" s="33"/>
      <c r="F56" s="33"/>
      <c r="G56" s="33"/>
      <c r="H56" s="33"/>
      <c r="I56" s="33"/>
      <c r="J56" s="33"/>
      <c r="K56" s="33"/>
      <c r="L56" s="69"/>
      <c r="M56" s="33"/>
      <c r="N56" s="11">
        <f>IF(L56="SI",1.3,IF(L56="Si (fitodepurazione)",1.5,1))</f>
        <v>1</v>
      </c>
      <c r="O56" s="33" t="s">
        <v>37</v>
      </c>
      <c r="P56" s="113"/>
      <c r="Q56" s="1"/>
      <c r="R56" s="42"/>
      <c r="S56" s="37"/>
      <c r="T56" s="37"/>
    </row>
    <row r="57" spans="1:20" ht="15.75" customHeight="1" thickBot="1" x14ac:dyDescent="0.3">
      <c r="A57" s="1"/>
      <c r="B57" s="101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102"/>
      <c r="Q57" s="1"/>
      <c r="R57" s="1"/>
      <c r="S57" s="37"/>
      <c r="T57" s="37"/>
    </row>
    <row r="58" spans="1:20" ht="15.75" customHeight="1" thickBot="1" x14ac:dyDescent="0.4">
      <c r="A58" s="1"/>
      <c r="B58" s="101"/>
      <c r="C58" s="33"/>
      <c r="D58" s="33"/>
      <c r="E58" s="33"/>
      <c r="F58" s="33"/>
      <c r="G58" s="33"/>
      <c r="H58" s="33"/>
      <c r="I58" s="44" t="s">
        <v>39</v>
      </c>
      <c r="J58" s="44"/>
      <c r="K58" s="44"/>
      <c r="L58" s="44"/>
      <c r="M58" s="44"/>
      <c r="N58" s="45">
        <f>(SUM(G48,N54,N56)/3)</f>
        <v>1</v>
      </c>
      <c r="O58" s="44" t="s">
        <v>40</v>
      </c>
      <c r="P58" s="102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thickBot="1" x14ac:dyDescent="0.3">
      <c r="A59" s="1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46" t="s">
        <v>41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47"/>
      <c r="C63" s="88" t="s">
        <v>42</v>
      </c>
      <c r="D63" s="64"/>
      <c r="E63" s="86" t="s">
        <v>5</v>
      </c>
      <c r="F63" s="76" t="s">
        <v>43</v>
      </c>
      <c r="G63" s="84" t="s">
        <v>19</v>
      </c>
      <c r="H63" s="77" t="s">
        <v>22</v>
      </c>
      <c r="I63" s="84" t="s">
        <v>104</v>
      </c>
      <c r="J63" s="76" t="s">
        <v>28</v>
      </c>
      <c r="K63" s="77" t="s">
        <v>33</v>
      </c>
      <c r="L63" s="78" t="s">
        <v>37</v>
      </c>
      <c r="M63" s="79" t="s">
        <v>40</v>
      </c>
      <c r="N63" s="65"/>
      <c r="O63" s="88" t="s">
        <v>44</v>
      </c>
      <c r="P63" s="1"/>
      <c r="Q63" s="1"/>
      <c r="R63" s="1"/>
    </row>
    <row r="64" spans="1:20" ht="15.75" customHeight="1" thickBot="1" x14ac:dyDescent="0.4">
      <c r="A64" s="1"/>
      <c r="B64" s="47"/>
      <c r="C64" s="89" t="e">
        <f>E21</f>
        <v>#DIV/0!</v>
      </c>
      <c r="D64" s="64"/>
      <c r="E64" s="87">
        <f>H8</f>
        <v>0</v>
      </c>
      <c r="F64" s="80">
        <f>Q8</f>
        <v>1</v>
      </c>
      <c r="G64" s="85">
        <f>G28</f>
        <v>1</v>
      </c>
      <c r="H64" s="81">
        <f>G34</f>
        <v>1</v>
      </c>
      <c r="I64" s="85">
        <f>G42</f>
        <v>1</v>
      </c>
      <c r="J64" s="80">
        <f>G48</f>
        <v>1</v>
      </c>
      <c r="K64" s="81">
        <f>N54</f>
        <v>1</v>
      </c>
      <c r="L64" s="82">
        <f>N56</f>
        <v>1</v>
      </c>
      <c r="M64" s="83">
        <f>N58</f>
        <v>1</v>
      </c>
      <c r="N64" s="65"/>
      <c r="O64" s="89">
        <f>Cprec</f>
        <v>1</v>
      </c>
      <c r="P64" s="1"/>
      <c r="Q64" s="1"/>
      <c r="R64" s="1"/>
    </row>
    <row r="65" spans="1:18" ht="15.75" customHeight="1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 x14ac:dyDescent="0.25">
      <c r="A66" s="1"/>
      <c r="B66" s="1"/>
      <c r="C66" s="74" t="s">
        <v>45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" customHeight="1" thickBot="1" x14ac:dyDescent="0.45">
      <c r="A67" s="1"/>
      <c r="B67" s="1"/>
      <c r="C67" s="75" t="e">
        <f>ROUND(PRODUCT(C64,E64,F64,G64,H64,I64,M64,O64),4)</f>
        <v>#DIV/0!</v>
      </c>
      <c r="D67" s="1"/>
      <c r="E67" s="1"/>
      <c r="F67" s="1"/>
      <c r="G67" s="1"/>
      <c r="H67" s="1"/>
      <c r="I67" s="1"/>
      <c r="J67" s="1" t="s">
        <v>46</v>
      </c>
      <c r="K67" s="1"/>
      <c r="L67" s="1"/>
      <c r="M67" s="73"/>
      <c r="N67" s="73"/>
      <c r="O67" s="73"/>
      <c r="P67" s="73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"/>
    <row r="71" spans="1:18" ht="15.75" customHeight="1" x14ac:dyDescent="0.2"/>
    <row r="72" spans="1:18" ht="15.75" customHeight="1" x14ac:dyDescent="0.2"/>
    <row r="73" spans="1:18" ht="15.75" customHeight="1" x14ac:dyDescent="0.2"/>
    <row r="74" spans="1:18" ht="15.75" customHeight="1" x14ac:dyDescent="0.2"/>
    <row r="75" spans="1:18" ht="15.75" customHeight="1" x14ac:dyDescent="0.2"/>
    <row r="76" spans="1:18" ht="15.75" customHeight="1" x14ac:dyDescent="0.2"/>
    <row r="77" spans="1:18" ht="15.75" customHeight="1" x14ac:dyDescent="0.2"/>
    <row r="78" spans="1:18" ht="15.75" customHeight="1" x14ac:dyDescent="0.2"/>
    <row r="79" spans="1:18" ht="15.75" customHeight="1" x14ac:dyDescent="0.2"/>
    <row r="80" spans="1:1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heet="1" objects="1" scenarios="1"/>
  <dataValidations count="7">
    <dataValidation type="list" allowBlank="1" showErrorMessage="1" sqref="C8:C9">
      <formula1>CATEGORIA</formula1>
    </dataValidation>
    <dataValidation type="decimal" allowBlank="1" showErrorMessage="1" sqref="E19">
      <formula1>0</formula1>
      <formula2>24000</formula2>
    </dataValidation>
    <dataValidation type="decimal" allowBlank="1" showErrorMessage="1" sqref="E11">
      <formula1>7000</formula1>
      <formula2>100000000</formula2>
    </dataValidation>
    <dataValidation type="list" allowBlank="1" showErrorMessage="1" sqref="D28 D34 L54">
      <formula1>SINO</formula1>
    </dataValidation>
    <dataValidation type="decimal" operator="greaterThan" allowBlank="1" showErrorMessage="1" sqref="G36">
      <formula1>E11*0.5</formula1>
    </dataValidation>
    <dataValidation type="list" allowBlank="1" showInputMessage="1" showErrorMessage="1" sqref="T55">
      <formula1>SINOFito</formula1>
    </dataValidation>
    <dataValidation type="list" allowBlank="1" showErrorMessage="1" sqref="L56">
      <formula1>SINOFito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3:O1000"/>
  <sheetViews>
    <sheetView topLeftCell="A28" workbookViewId="0">
      <selection activeCell="B9" sqref="B9"/>
    </sheetView>
  </sheetViews>
  <sheetFormatPr defaultColWidth="12.625" defaultRowHeight="15" customHeight="1" x14ac:dyDescent="0.2"/>
  <cols>
    <col min="1" max="26" width="7.75" customWidth="1"/>
  </cols>
  <sheetData>
    <row r="3" spans="1:15" x14ac:dyDescent="0.25">
      <c r="A3" s="48">
        <v>5000</v>
      </c>
      <c r="B3" s="48">
        <f t="shared" ref="B3:B36" si="0">Coefficiente_rif*(A3/Valore_riferimento)^esponente</f>
        <v>8.0046505202123654</v>
      </c>
      <c r="L3" s="49" t="s">
        <v>47</v>
      </c>
      <c r="M3" s="48">
        <f>Coefficiente_rif*(Valore_cercato/Valore_riferimento)^esponente</f>
        <v>4.0118286503783418</v>
      </c>
    </row>
    <row r="4" spans="1:15" x14ac:dyDescent="0.25">
      <c r="A4" s="48">
        <v>6000</v>
      </c>
      <c r="B4" s="48">
        <f t="shared" si="0"/>
        <v>7.5785828325519908</v>
      </c>
      <c r="C4" s="48">
        <f t="shared" ref="C4:C36" si="1">Coefficiente_rif*(A4/24000)^esponente</f>
        <v>7.5785828325519908</v>
      </c>
    </row>
    <row r="5" spans="1:15" x14ac:dyDescent="0.25">
      <c r="A5" s="48">
        <v>8000</v>
      </c>
      <c r="B5" s="48">
        <f t="shared" si="0"/>
        <v>6.9519458515795476</v>
      </c>
      <c r="C5" s="48">
        <f t="shared" si="1"/>
        <v>6.9519458515795476</v>
      </c>
      <c r="L5" s="49" t="s">
        <v>48</v>
      </c>
      <c r="M5" s="48">
        <v>5</v>
      </c>
    </row>
    <row r="6" spans="1:15" x14ac:dyDescent="0.25">
      <c r="A6" s="48">
        <v>10000</v>
      </c>
      <c r="B6" s="48">
        <f t="shared" si="0"/>
        <v>6.5017965670366813</v>
      </c>
      <c r="C6" s="48">
        <f t="shared" si="1"/>
        <v>6.5017965670366813</v>
      </c>
    </row>
    <row r="7" spans="1:15" x14ac:dyDescent="0.25">
      <c r="A7" s="48">
        <v>12000</v>
      </c>
      <c r="B7" s="48">
        <f t="shared" si="0"/>
        <v>6.1557220667245813</v>
      </c>
      <c r="C7" s="48">
        <f t="shared" si="1"/>
        <v>6.1557220667245813</v>
      </c>
      <c r="L7" s="49" t="s">
        <v>49</v>
      </c>
      <c r="M7" s="48">
        <v>50000</v>
      </c>
    </row>
    <row r="8" spans="1:15" x14ac:dyDescent="0.25">
      <c r="A8" s="48">
        <v>14000</v>
      </c>
      <c r="B8" s="48">
        <f t="shared" si="0"/>
        <v>5.8775315106657091</v>
      </c>
      <c r="C8" s="48">
        <f t="shared" si="1"/>
        <v>5.8775315106657091</v>
      </c>
    </row>
    <row r="9" spans="1:15" x14ac:dyDescent="0.25">
      <c r="A9" s="48">
        <v>16000</v>
      </c>
      <c r="B9" s="48">
        <f t="shared" si="0"/>
        <v>5.646734677284277</v>
      </c>
      <c r="C9" s="48">
        <f t="shared" si="1"/>
        <v>5.646734677284277</v>
      </c>
      <c r="L9" s="49" t="s">
        <v>50</v>
      </c>
      <c r="M9" s="48">
        <v>24000</v>
      </c>
    </row>
    <row r="10" spans="1:15" x14ac:dyDescent="0.25">
      <c r="A10" s="48">
        <v>18000</v>
      </c>
      <c r="B10" s="48">
        <f t="shared" si="0"/>
        <v>5.450691787846754</v>
      </c>
      <c r="C10" s="48">
        <f t="shared" si="1"/>
        <v>5.450691787846754</v>
      </c>
    </row>
    <row r="11" spans="1:15" x14ac:dyDescent="0.25">
      <c r="A11" s="48">
        <v>20000</v>
      </c>
      <c r="B11" s="48">
        <f t="shared" si="0"/>
        <v>5.2810998421962907</v>
      </c>
      <c r="C11" s="48">
        <f t="shared" si="1"/>
        <v>5.2810998421962907</v>
      </c>
      <c r="L11" s="49" t="s">
        <v>51</v>
      </c>
      <c r="M11" s="48">
        <v>-0.3</v>
      </c>
    </row>
    <row r="12" spans="1:15" x14ac:dyDescent="0.25">
      <c r="A12" s="48">
        <v>22000</v>
      </c>
      <c r="B12" s="48">
        <f t="shared" si="0"/>
        <v>5.1322354552877991</v>
      </c>
      <c r="C12" s="48">
        <f t="shared" si="1"/>
        <v>5.1322354552877991</v>
      </c>
    </row>
    <row r="13" spans="1:15" x14ac:dyDescent="0.25">
      <c r="A13" s="48">
        <v>24000</v>
      </c>
      <c r="B13" s="48">
        <f t="shared" si="0"/>
        <v>5</v>
      </c>
      <c r="C13" s="48">
        <f t="shared" si="1"/>
        <v>5</v>
      </c>
      <c r="M13" s="48" t="s">
        <v>52</v>
      </c>
      <c r="O13" s="48" t="s">
        <v>53</v>
      </c>
    </row>
    <row r="14" spans="1:15" x14ac:dyDescent="0.25">
      <c r="A14" s="48">
        <v>26000</v>
      </c>
      <c r="B14" s="48">
        <f t="shared" si="0"/>
        <v>4.8813660068531446</v>
      </c>
      <c r="C14" s="48">
        <f t="shared" si="1"/>
        <v>4.8813660068531446</v>
      </c>
      <c r="H14" s="48" t="s">
        <v>54</v>
      </c>
      <c r="M14" s="48">
        <f>B36</f>
        <v>3.6266359712846357</v>
      </c>
      <c r="O14" s="48">
        <f>B6</f>
        <v>6.5017965670366813</v>
      </c>
    </row>
    <row r="15" spans="1:15" x14ac:dyDescent="0.25">
      <c r="A15" s="48">
        <v>28000</v>
      </c>
      <c r="B15" s="48">
        <f t="shared" si="0"/>
        <v>4.7740390541975071</v>
      </c>
      <c r="C15" s="48">
        <f t="shared" si="1"/>
        <v>4.7740390541975071</v>
      </c>
      <c r="H15" s="50" t="s">
        <v>55</v>
      </c>
      <c r="I15" s="51"/>
      <c r="J15" s="52"/>
    </row>
    <row r="16" spans="1:15" x14ac:dyDescent="0.25">
      <c r="A16" s="48">
        <v>30000</v>
      </c>
      <c r="B16" s="48">
        <f t="shared" si="0"/>
        <v>4.6762422391131064</v>
      </c>
      <c r="C16" s="48">
        <f t="shared" si="1"/>
        <v>4.6762422391131064</v>
      </c>
      <c r="H16" s="53" t="s">
        <v>56</v>
      </c>
      <c r="I16" s="37"/>
      <c r="J16" s="54">
        <v>1</v>
      </c>
    </row>
    <row r="17" spans="1:15" x14ac:dyDescent="0.25">
      <c r="A17" s="48">
        <v>32000</v>
      </c>
      <c r="B17" s="48">
        <f t="shared" si="0"/>
        <v>4.5865737732120078</v>
      </c>
      <c r="C17" s="48">
        <f t="shared" si="1"/>
        <v>4.5865737732120078</v>
      </c>
      <c r="H17" s="53" t="s">
        <v>57</v>
      </c>
      <c r="I17" s="37"/>
      <c r="J17" s="54">
        <v>1.5</v>
      </c>
    </row>
    <row r="18" spans="1:15" x14ac:dyDescent="0.25">
      <c r="A18" s="48">
        <v>34000</v>
      </c>
      <c r="B18" s="48">
        <f t="shared" si="0"/>
        <v>4.5039099808759691</v>
      </c>
      <c r="C18" s="48">
        <f t="shared" si="1"/>
        <v>4.5039099808759691</v>
      </c>
      <c r="H18" s="55" t="s">
        <v>58</v>
      </c>
      <c r="I18" s="56"/>
      <c r="J18" s="57">
        <v>2</v>
      </c>
      <c r="M18" s="48">
        <v>2</v>
      </c>
      <c r="O18" s="48">
        <v>1.5</v>
      </c>
    </row>
    <row r="19" spans="1:15" x14ac:dyDescent="0.25">
      <c r="A19" s="48">
        <v>36000</v>
      </c>
      <c r="B19" s="48">
        <f t="shared" si="0"/>
        <v>4.4273374664777805</v>
      </c>
      <c r="C19" s="48">
        <f t="shared" si="1"/>
        <v>4.4273374664777805</v>
      </c>
    </row>
    <row r="20" spans="1:15" x14ac:dyDescent="0.25">
      <c r="A20" s="48">
        <v>38000</v>
      </c>
      <c r="B20" s="48">
        <f t="shared" si="0"/>
        <v>4.3561045824985971</v>
      </c>
      <c r="C20" s="48">
        <f t="shared" si="1"/>
        <v>4.3561045824985971</v>
      </c>
      <c r="H20" s="50" t="s">
        <v>59</v>
      </c>
      <c r="I20" s="51"/>
      <c r="J20" s="52"/>
    </row>
    <row r="21" spans="1:15" ht="15.75" customHeight="1" x14ac:dyDescent="0.25">
      <c r="A21" s="48">
        <v>40000</v>
      </c>
      <c r="B21" s="48">
        <f t="shared" si="0"/>
        <v>4.2895860022204744</v>
      </c>
      <c r="C21" s="48">
        <f t="shared" si="1"/>
        <v>4.2895860022204744</v>
      </c>
      <c r="H21" s="53" t="s">
        <v>60</v>
      </c>
      <c r="I21" s="37"/>
      <c r="J21" s="54">
        <v>1.5</v>
      </c>
    </row>
    <row r="22" spans="1:15" ht="15.75" customHeight="1" x14ac:dyDescent="0.25">
      <c r="A22" s="48">
        <v>42000</v>
      </c>
      <c r="B22" s="48">
        <f t="shared" si="0"/>
        <v>4.2272563942153543</v>
      </c>
      <c r="C22" s="48">
        <f t="shared" si="1"/>
        <v>4.2272563942153543</v>
      </c>
      <c r="H22" s="55" t="s">
        <v>61</v>
      </c>
      <c r="I22" s="56"/>
      <c r="J22" s="57">
        <v>1</v>
      </c>
    </row>
    <row r="23" spans="1:15" ht="15.75" customHeight="1" x14ac:dyDescent="0.25">
      <c r="A23" s="48">
        <v>44000</v>
      </c>
      <c r="B23" s="48">
        <f t="shared" si="0"/>
        <v>4.1686705472219501</v>
      </c>
      <c r="C23" s="48">
        <f t="shared" si="1"/>
        <v>4.1686705472219501</v>
      </c>
    </row>
    <row r="24" spans="1:15" ht="15.75" customHeight="1" x14ac:dyDescent="0.25">
      <c r="A24" s="48">
        <v>46000</v>
      </c>
      <c r="B24" s="48">
        <f t="shared" si="0"/>
        <v>4.1134481495149373</v>
      </c>
      <c r="C24" s="48">
        <f t="shared" si="1"/>
        <v>4.1134481495149373</v>
      </c>
      <c r="H24" s="50" t="s">
        <v>62</v>
      </c>
      <c r="I24" s="51"/>
      <c r="J24" s="52"/>
    </row>
    <row r="25" spans="1:15" ht="15.75" customHeight="1" x14ac:dyDescent="0.25">
      <c r="A25" s="48">
        <v>48000</v>
      </c>
      <c r="B25" s="48">
        <f t="shared" si="0"/>
        <v>4.0612619817811773</v>
      </c>
      <c r="C25" s="48">
        <f t="shared" si="1"/>
        <v>4.0612619817811773</v>
      </c>
      <c r="H25" s="53" t="s">
        <v>63</v>
      </c>
      <c r="I25" s="37"/>
      <c r="J25" s="54">
        <v>1.5</v>
      </c>
    </row>
    <row r="26" spans="1:15" ht="15.75" customHeight="1" x14ac:dyDescent="0.25">
      <c r="A26" s="48">
        <v>50000</v>
      </c>
      <c r="B26" s="48">
        <f t="shared" si="0"/>
        <v>4.0118286503783418</v>
      </c>
      <c r="C26" s="48">
        <f t="shared" si="1"/>
        <v>4.0118286503783418</v>
      </c>
      <c r="H26" s="55" t="s">
        <v>64</v>
      </c>
      <c r="I26" s="56"/>
      <c r="J26" s="57">
        <v>1</v>
      </c>
      <c r="M26" s="48">
        <v>1.5</v>
      </c>
      <c r="O26" s="48">
        <v>1</v>
      </c>
    </row>
    <row r="27" spans="1:15" ht="15.75" customHeight="1" x14ac:dyDescent="0.25">
      <c r="A27" s="48">
        <v>52000</v>
      </c>
      <c r="B27" s="48">
        <f t="shared" si="0"/>
        <v>3.9649012365583349</v>
      </c>
      <c r="C27" s="48">
        <f t="shared" si="1"/>
        <v>3.9649012365583349</v>
      </c>
    </row>
    <row r="28" spans="1:15" ht="15.75" customHeight="1" x14ac:dyDescent="0.25">
      <c r="A28" s="48">
        <v>54000</v>
      </c>
      <c r="B28" s="48">
        <f t="shared" si="0"/>
        <v>3.920263408415579</v>
      </c>
      <c r="C28" s="48">
        <f t="shared" si="1"/>
        <v>3.920263408415579</v>
      </c>
      <c r="H28" s="50" t="s">
        <v>65</v>
      </c>
      <c r="I28" s="51"/>
      <c r="J28" s="52"/>
    </row>
    <row r="29" spans="1:15" ht="15.75" customHeight="1" x14ac:dyDescent="0.25">
      <c r="A29" s="48">
        <v>56000</v>
      </c>
      <c r="B29" s="48">
        <f t="shared" si="0"/>
        <v>3.8777246620701811</v>
      </c>
      <c r="C29" s="48">
        <f t="shared" si="1"/>
        <v>3.8777246620701811</v>
      </c>
      <c r="H29" s="53" t="s">
        <v>66</v>
      </c>
      <c r="I29" s="37"/>
      <c r="J29" s="54">
        <v>1</v>
      </c>
    </row>
    <row r="30" spans="1:15" ht="15.75" customHeight="1" x14ac:dyDescent="0.25">
      <c r="A30" s="48">
        <v>58000</v>
      </c>
      <c r="B30" s="48">
        <f t="shared" si="0"/>
        <v>3.8371164436269387</v>
      </c>
      <c r="C30" s="48">
        <f t="shared" si="1"/>
        <v>3.8371164436269387</v>
      </c>
      <c r="H30" s="55" t="s">
        <v>67</v>
      </c>
      <c r="I30" s="56"/>
      <c r="J30" s="57">
        <v>1.5</v>
      </c>
      <c r="M30" s="48">
        <v>1</v>
      </c>
      <c r="O30" s="48">
        <v>1</v>
      </c>
    </row>
    <row r="31" spans="1:15" ht="15.75" customHeight="1" x14ac:dyDescent="0.25">
      <c r="A31" s="48">
        <v>60000</v>
      </c>
      <c r="B31" s="48">
        <f t="shared" si="0"/>
        <v>3.7982889646618689</v>
      </c>
      <c r="C31" s="48">
        <f t="shared" si="1"/>
        <v>3.7982889646618689</v>
      </c>
    </row>
    <row r="32" spans="1:15" ht="15.75" customHeight="1" x14ac:dyDescent="0.25">
      <c r="A32" s="48">
        <v>62000</v>
      </c>
      <c r="B32" s="48">
        <f t="shared" si="0"/>
        <v>3.7611085686117369</v>
      </c>
      <c r="C32" s="48">
        <f t="shared" si="1"/>
        <v>3.7611085686117369</v>
      </c>
      <c r="H32" s="48" t="s">
        <v>68</v>
      </c>
    </row>
    <row r="33" spans="1:15" ht="15.75" customHeight="1" x14ac:dyDescent="0.25">
      <c r="A33" s="48">
        <v>64000</v>
      </c>
      <c r="B33" s="48">
        <f t="shared" si="0"/>
        <v>3.725455538356115</v>
      </c>
      <c r="C33" s="48">
        <f t="shared" si="1"/>
        <v>3.725455538356115</v>
      </c>
      <c r="H33" s="50" t="s">
        <v>69</v>
      </c>
      <c r="I33" s="51"/>
      <c r="J33" s="52"/>
    </row>
    <row r="34" spans="1:15" ht="15.75" customHeight="1" x14ac:dyDescent="0.25">
      <c r="A34" s="48">
        <v>66000</v>
      </c>
      <c r="B34" s="48">
        <f t="shared" si="0"/>
        <v>3.6912222598236344</v>
      </c>
      <c r="C34" s="48">
        <f t="shared" si="1"/>
        <v>3.6912222598236344</v>
      </c>
      <c r="H34" s="53" t="s">
        <v>70</v>
      </c>
      <c r="I34" s="37"/>
      <c r="J34" s="54">
        <v>1.1000000000000001</v>
      </c>
    </row>
    <row r="35" spans="1:15" ht="15.75" customHeight="1" x14ac:dyDescent="0.25">
      <c r="A35" s="48">
        <v>68000</v>
      </c>
      <c r="B35" s="48">
        <f t="shared" si="0"/>
        <v>3.6583116749392723</v>
      </c>
      <c r="C35" s="48">
        <f t="shared" si="1"/>
        <v>3.6583116749392723</v>
      </c>
      <c r="H35" s="53" t="s">
        <v>71</v>
      </c>
      <c r="I35" s="37"/>
      <c r="J35" s="54">
        <v>1.2</v>
      </c>
    </row>
    <row r="36" spans="1:15" ht="15.75" customHeight="1" x14ac:dyDescent="0.25">
      <c r="A36" s="48">
        <v>70000</v>
      </c>
      <c r="B36" s="48">
        <f t="shared" si="0"/>
        <v>3.6266359712846357</v>
      </c>
      <c r="C36" s="48">
        <f t="shared" si="1"/>
        <v>3.6266359712846357</v>
      </c>
      <c r="H36" s="53" t="s">
        <v>72</v>
      </c>
      <c r="I36" s="37"/>
      <c r="J36" s="54">
        <v>1.3</v>
      </c>
    </row>
    <row r="37" spans="1:15" ht="15.75" customHeight="1" x14ac:dyDescent="0.25">
      <c r="H37" s="55" t="s">
        <v>73</v>
      </c>
      <c r="I37" s="56"/>
      <c r="J37" s="57">
        <v>1.5</v>
      </c>
      <c r="M37" s="48">
        <v>1.1000000000000001</v>
      </c>
      <c r="O37" s="48">
        <v>1.2</v>
      </c>
    </row>
    <row r="38" spans="1:15" ht="15.75" customHeight="1" x14ac:dyDescent="0.25">
      <c r="A38" s="58" t="s">
        <v>74</v>
      </c>
    </row>
    <row r="39" spans="1:15" ht="15.75" customHeight="1" x14ac:dyDescent="0.25">
      <c r="A39" s="58"/>
      <c r="H39" s="50" t="s">
        <v>75</v>
      </c>
      <c r="I39" s="51"/>
      <c r="J39" s="52"/>
    </row>
    <row r="40" spans="1:15" ht="15.75" customHeight="1" x14ac:dyDescent="0.25">
      <c r="A40" s="59" t="s">
        <v>76</v>
      </c>
      <c r="H40" s="53" t="s">
        <v>77</v>
      </c>
      <c r="I40" s="37"/>
      <c r="J40" s="54">
        <v>1.1000000000000001</v>
      </c>
    </row>
    <row r="41" spans="1:15" ht="15.75" customHeight="1" x14ac:dyDescent="0.25">
      <c r="A41" s="59" t="s">
        <v>78</v>
      </c>
      <c r="H41" s="53" t="s">
        <v>79</v>
      </c>
      <c r="I41" s="37"/>
      <c r="J41" s="54">
        <v>1.2</v>
      </c>
    </row>
    <row r="42" spans="1:15" ht="15.75" customHeight="1" x14ac:dyDescent="0.25">
      <c r="A42" s="59" t="s">
        <v>80</v>
      </c>
      <c r="H42" s="53" t="s">
        <v>81</v>
      </c>
      <c r="I42" s="37"/>
      <c r="J42" s="54">
        <v>1.3</v>
      </c>
    </row>
    <row r="43" spans="1:15" ht="15.75" customHeight="1" x14ac:dyDescent="0.25">
      <c r="H43" s="55" t="s">
        <v>82</v>
      </c>
      <c r="I43" s="56"/>
      <c r="J43" s="57">
        <v>1.5</v>
      </c>
      <c r="M43" s="48">
        <v>1</v>
      </c>
      <c r="O43" s="48">
        <v>1.2</v>
      </c>
    </row>
    <row r="44" spans="1:15" ht="15.75" customHeight="1" x14ac:dyDescent="0.25">
      <c r="A44" s="58" t="s">
        <v>83</v>
      </c>
    </row>
    <row r="45" spans="1:15" ht="15.75" customHeight="1" x14ac:dyDescent="0.25">
      <c r="A45" s="59" t="s">
        <v>84</v>
      </c>
    </row>
    <row r="46" spans="1:15" ht="15.75" customHeight="1" x14ac:dyDescent="0.25">
      <c r="A46" s="59" t="s">
        <v>85</v>
      </c>
      <c r="H46" s="48" t="s">
        <v>86</v>
      </c>
    </row>
    <row r="47" spans="1:15" ht="15.75" customHeight="1" x14ac:dyDescent="0.25">
      <c r="A47" s="59" t="s">
        <v>87</v>
      </c>
      <c r="H47" s="49" t="s">
        <v>88</v>
      </c>
      <c r="J47" s="48">
        <v>2</v>
      </c>
    </row>
    <row r="48" spans="1:15" ht="15.75" customHeight="1" x14ac:dyDescent="0.25">
      <c r="A48" s="58" t="s">
        <v>89</v>
      </c>
      <c r="H48" s="49" t="s">
        <v>90</v>
      </c>
      <c r="J48" s="48">
        <v>1.5</v>
      </c>
      <c r="M48" s="48">
        <v>1.5</v>
      </c>
      <c r="O48" s="48">
        <v>2</v>
      </c>
    </row>
    <row r="49" spans="1:15" ht="15.75" customHeight="1" x14ac:dyDescent="0.25">
      <c r="A49" s="59" t="s">
        <v>91</v>
      </c>
      <c r="F49" s="48" t="s">
        <v>92</v>
      </c>
      <c r="H49" s="49"/>
      <c r="J49" s="48">
        <v>2</v>
      </c>
    </row>
    <row r="50" spans="1:15" ht="15.75" customHeight="1" x14ac:dyDescent="0.25">
      <c r="A50" s="59" t="s">
        <v>93</v>
      </c>
    </row>
    <row r="51" spans="1:15" ht="15.75" customHeight="1" x14ac:dyDescent="0.25">
      <c r="A51" s="61" t="s">
        <v>103</v>
      </c>
      <c r="H51" s="60" t="s">
        <v>94</v>
      </c>
    </row>
    <row r="52" spans="1:15" ht="15.75" customHeight="1" x14ac:dyDescent="0.25">
      <c r="A52" s="60" t="s">
        <v>102</v>
      </c>
      <c r="H52" s="49" t="s">
        <v>95</v>
      </c>
      <c r="J52" s="48">
        <v>1.5</v>
      </c>
    </row>
    <row r="53" spans="1:15" ht="15.75" customHeight="1" x14ac:dyDescent="0.25">
      <c r="A53" s="59" t="s">
        <v>91</v>
      </c>
      <c r="H53" s="49" t="s">
        <v>96</v>
      </c>
      <c r="J53" s="48">
        <v>1.5</v>
      </c>
    </row>
    <row r="54" spans="1:15" ht="15.75" customHeight="1" x14ac:dyDescent="0.25">
      <c r="A54" s="63" t="s">
        <v>93</v>
      </c>
      <c r="H54" s="49"/>
    </row>
    <row r="55" spans="1:15" ht="15.75" customHeight="1" x14ac:dyDescent="0.25">
      <c r="H55" s="49" t="s">
        <v>97</v>
      </c>
      <c r="J55" s="48">
        <v>1.5</v>
      </c>
      <c r="M55" s="48">
        <v>1.5</v>
      </c>
      <c r="O55" s="48">
        <v>1</v>
      </c>
    </row>
    <row r="56" spans="1:15" ht="15.75" customHeight="1" x14ac:dyDescent="0.2"/>
    <row r="57" spans="1:15" ht="15.75" customHeight="1" x14ac:dyDescent="0.2"/>
    <row r="58" spans="1:15" ht="15.75" customHeight="1" x14ac:dyDescent="0.25">
      <c r="J58" s="48" t="s">
        <v>98</v>
      </c>
      <c r="M58" s="48">
        <f>M55*M48*M43*M37*M30*M26*M18</f>
        <v>7.4250000000000007</v>
      </c>
      <c r="O58" s="48">
        <f>O55*O48*O43*O37*O30*O26*O18</f>
        <v>4.32</v>
      </c>
    </row>
    <row r="59" spans="1:15" ht="15.75" customHeight="1" x14ac:dyDescent="0.2"/>
    <row r="60" spans="1:15" ht="15.75" customHeight="1" x14ac:dyDescent="0.25">
      <c r="J60" s="48" t="s">
        <v>99</v>
      </c>
      <c r="M60" s="48">
        <f>M58*M14</f>
        <v>26.927772086788423</v>
      </c>
      <c r="O60" s="48">
        <f>O58*O14</f>
        <v>28.087761169598465</v>
      </c>
    </row>
    <row r="61" spans="1:15" ht="15.75" customHeight="1" x14ac:dyDescent="0.25">
      <c r="J61" s="48" t="s">
        <v>100</v>
      </c>
      <c r="M61" s="48">
        <f>M58+M14</f>
        <v>11.051635971284636</v>
      </c>
      <c r="O61" s="48">
        <f>O58+O14</f>
        <v>10.821796567036682</v>
      </c>
    </row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7dwuKA+8+4PfTRXo4nU915EI6pxsYWy2X0deTRw6TfigNP2AR718R7jgVmLLrBbiN5h5Na7OOASdMEmgdhxwAg==" saltValue="7kABcF/roL9gt4r+cNLIFA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SINOFito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2024-12-19T14:01:53Z</dcterms:modified>
</cp:coreProperties>
</file>