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xr:revisionPtr revIDLastSave="0" documentId="13_ncr:1_{4D99ED02-B8D9-4238-B276-8D77167C8E60}" xr6:coauthVersionLast="36" xr6:coauthVersionMax="36" xr10:uidLastSave="{00000000-0000-0000-0000-000000000000}"/>
  <workbookProtection workbookAlgorithmName="SHA-512" workbookHashValue="Uz0oVw57UMjIjgEfxBvYkqJ/DiWoUdq/JBhFsxKqwANOnMmPRfAqmFQ/Qk3PG0SLg1D18Ci8X+fI2fIRjvuPRA==" workbookSaltValue="5rhuRT+cICsIr1EKnVDiFg==" workbookSpinCount="100000" lockStructure="1"/>
  <bookViews>
    <workbookView xWindow="0" yWindow="0" windowWidth="23040" windowHeight="8364" xr2:uid="{00000000-000D-0000-FFFF-FFFF00000000}"/>
  </bookViews>
  <sheets>
    <sheet name="Allegato 2a" sheetId="1" r:id="rId1"/>
    <sheet name="Foglio1" sheetId="2" r:id="rId2"/>
    <sheet name="Foglio3" sheetId="3" r:id="rId3"/>
  </sheets>
  <definedNames>
    <definedName name="_xlnm.Print_Area" localSheetId="0">'Allegato 2a'!$B$1:$R$52</definedName>
    <definedName name="CATEGORIA">Foglio1!$A$39:$A$42</definedName>
    <definedName name="Cbiv">'Allegato 2a'!$J$11</definedName>
    <definedName name="Cbivacco">'Allegato 2a'!$J$8</definedName>
    <definedName name="CCCC">'Allegato 2a'!$J$8</definedName>
    <definedName name="Coeff_economico">Foglio1!$M$3</definedName>
    <definedName name="Coefficiente_rif">Foglio1!$M$5</definedName>
    <definedName name="Cpda">'Allegato 2a'!$J$13</definedName>
    <definedName name="Cprec">'Allegato 2a'!$Q$13</definedName>
    <definedName name="Crif">'Allegato 2a'!$J$8</definedName>
    <definedName name="Crifugio">'Allegato 2a'!$J$11</definedName>
    <definedName name="esponente">Foglio1!$M$11</definedName>
    <definedName name="Richiesta">'Allegato 2a'!$E$19</definedName>
    <definedName name="SINO">Foglio1!$A$49:$A$50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  <definedName name="Z_4DC1CC7C_6957_4C46_9FE8_8E61DD70BB35_.wvu.PrintArea" localSheetId="0" hidden="1">'Allegato 2a'!$B$1:$R$52</definedName>
  </definedNames>
  <calcPr calcId="191029"/>
  <customWorkbookViews>
    <customWorkbookView name="Dario Brioschi - Visualizzazione personale" guid="{4DC1CC7C-6957-4C46-9FE8-8E61DD70BB35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17" i="1" l="1"/>
  <c r="F11" i="1" l="1"/>
  <c r="F18" i="1"/>
  <c r="L19" i="1"/>
  <c r="G28" i="1" l="1"/>
  <c r="F47" i="1" s="1"/>
  <c r="L5" i="1" l="1"/>
  <c r="J8" i="1"/>
  <c r="J13" i="1"/>
  <c r="F19" i="1"/>
  <c r="F15" i="1"/>
  <c r="B3" i="2"/>
  <c r="B4" i="2"/>
  <c r="B5" i="2"/>
  <c r="B6" i="2"/>
  <c r="O14" i="2" s="1"/>
  <c r="B7" i="2"/>
  <c r="B8" i="2"/>
  <c r="O58" i="2"/>
  <c r="M58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M14" i="2" s="1"/>
  <c r="B9" i="2"/>
  <c r="B10" i="2"/>
  <c r="M3" i="2"/>
  <c r="H8" i="1" l="1"/>
  <c r="E47" i="1" s="1"/>
  <c r="C50" i="1" s="1"/>
  <c r="O60" i="2"/>
  <c r="O61" i="2"/>
  <c r="M60" i="2"/>
  <c r="M6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alberto.pirovano</author>
    <author>alberto</author>
    <author>Alberto.Pirovano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Denominazione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Anno dell'ultimo contributo per interventi sulla medesima struttura dal fondo stabile. Sono esclusi i contributi del fondo ordinario.</t>
        </r>
      </text>
    </comment>
    <comment ref="K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Codice unico attribuito dal sistema UnicoCAI</t>
        </r>
      </text>
    </comment>
    <comment ref="C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Categoria del rifugio definito da OTCO ROA</t>
        </r>
      </text>
    </comment>
    <comment ref="F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Posti letto.</t>
        </r>
      </text>
    </comment>
    <comment ref="H8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Coefficiente legato alla categoria della struttura.</t>
        </r>
      </text>
    </comment>
    <comment ref="E1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Importo complessivo dei lavori con iva, se la sezione non recupera l'imposta, senza iva in caso contrario.</t>
        </r>
      </text>
    </comment>
    <comment ref="E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Eventuali fondi raccolti presso altri enti pubblici, privati, fondazioni, ecc...</t>
        </r>
      </text>
    </comment>
    <comment ref="E1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Quota autofinanziamento della sezione</t>
        </r>
      </text>
    </comment>
    <comment ref="E17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Quota scoperta da finanziare</t>
        </r>
      </text>
    </comment>
    <comment ref="E19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Quota richiesta al fondo stabile, massimo 80% dello scoperto.</t>
        </r>
      </text>
    </comment>
    <comment ref="D2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Esecuzione di lavori di sostituzione del amnto o dell'isolamento.
</t>
        </r>
      </text>
    </comment>
    <comment ref="D3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Quota s.l.m. come da UnicoCAI</t>
        </r>
      </text>
    </comment>
    <comment ref="D3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Tempo minimo di percorrenza dal rifugio più vicino</t>
        </r>
      </text>
    </comment>
    <comment ref="F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Guida TCI-CAI utilizzata per definire il tempo
</t>
        </r>
      </text>
    </comment>
    <comment ref="F3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Denominazione rifugio più vicino</t>
        </r>
      </text>
    </comment>
    <comment ref="D4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Tempo minimo di percorrenza dalla strada pubblica o mezzo di risalita</t>
        </r>
      </text>
    </comment>
    <comment ref="F40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Guida TCI-CAI utilizzata per definire il tempo
</t>
        </r>
      </text>
    </comment>
    <comment ref="E47" authorId="1" shapeId="0" xr:uid="{00000000-0006-0000-0000-000013000000}">
      <text>
        <r>
          <rPr>
            <b/>
            <sz val="11"/>
            <color indexed="81"/>
            <rFont val="Tahoma"/>
            <family val="2"/>
          </rPr>
          <t>Coefficiente legato alla categoria della struttura.</t>
        </r>
      </text>
    </comment>
    <comment ref="C50" authorId="2" shapeId="0" xr:uid="{00000000-0006-0000-0000-000014000000}">
      <text>
        <r>
          <rPr>
            <b/>
            <sz val="10"/>
            <color indexed="81"/>
            <rFont val="Tahoma"/>
            <family val="2"/>
          </rPr>
          <t>Indice totale per la Graduatoria</t>
        </r>
      </text>
    </comment>
  </commentList>
</comments>
</file>

<file path=xl/sharedStrings.xml><?xml version="1.0" encoding="utf-8"?>
<sst xmlns="http://schemas.openxmlformats.org/spreadsheetml/2006/main" count="88" uniqueCount="85">
  <si>
    <t>Coefficiente ricercato</t>
  </si>
  <si>
    <t>Coefficiente di riferimento</t>
  </si>
  <si>
    <t>Vlaore ricercato</t>
  </si>
  <si>
    <t>Valore riferimento</t>
  </si>
  <si>
    <t>esponente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</si>
  <si>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</si>
  <si>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</si>
  <si>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</si>
  <si>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</si>
  <si>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</si>
  <si>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</si>
  <si>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</si>
  <si>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Coefficienti strutturali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</si>
  <si>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</si>
  <si>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</si>
  <si>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</si>
  <si>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</si>
  <si>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</si>
  <si>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</si>
  <si>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</si>
  <si>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</si>
  <si>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</si>
  <si>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</si>
  <si>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</si>
  <si>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</si>
  <si>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Riduzione CO2 da fonti non rinnovabili</t>
  </si>
  <si>
    <t>&gt; 20 %</t>
  </si>
  <si>
    <t>&gt; 35 %</t>
  </si>
  <si>
    <t>&gt; 50 %</t>
  </si>
  <si>
    <t>&gt; 70 %</t>
  </si>
  <si>
    <t>Coefficiente fair play finanziario</t>
  </si>
  <si>
    <t>Reinvestimento canoni &gt;70 %</t>
  </si>
  <si>
    <t>Reinvestimento canoni &gt;50 %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</si>
  <si>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</si>
  <si>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</si>
  <si>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</si>
  <si>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</si>
  <si>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esempio 1</t>
  </si>
  <si>
    <t>Premiali</t>
  </si>
  <si>
    <t>Coefficiente totale</t>
  </si>
  <si>
    <t>esempio 2</t>
  </si>
  <si>
    <t>Totale con somma</t>
  </si>
  <si>
    <t>SEZIONE</t>
  </si>
  <si>
    <t>RIFUGIO</t>
  </si>
  <si>
    <t>Categoria</t>
  </si>
  <si>
    <t>Raccolta fondi esterni &gt; 35 %</t>
  </si>
  <si>
    <t>Spesa da sostenere</t>
  </si>
  <si>
    <t>Raccolta fondi esterna</t>
  </si>
  <si>
    <t>Autofinanziamento</t>
  </si>
  <si>
    <t>Scoperto</t>
  </si>
  <si>
    <t>Posti Bivacco</t>
  </si>
  <si>
    <t>Coefficiente di merito</t>
  </si>
  <si>
    <t>CALCOLO COEFFICIENTI</t>
  </si>
  <si>
    <t>Ce</t>
  </si>
  <si>
    <t>ULTIMO CONTRIBUTO RICEVUTO MEDESIMA STR. (ANNO)</t>
  </si>
  <si>
    <t>Ccat</t>
  </si>
  <si>
    <t>C</t>
  </si>
  <si>
    <t>NO</t>
  </si>
  <si>
    <t>CATEGORIA</t>
  </si>
  <si>
    <t>D</t>
  </si>
  <si>
    <t>E</t>
  </si>
  <si>
    <t>TIPO</t>
  </si>
  <si>
    <t>BIVACCO</t>
  </si>
  <si>
    <t>SI/NO</t>
  </si>
  <si>
    <t>SI</t>
  </si>
  <si>
    <t>Richiesta fondo pro-rifugi (max 80% dello scop.)</t>
  </si>
  <si>
    <t>Cbivacco</t>
  </si>
  <si>
    <t>PUNTO D'APPOGGIO</t>
  </si>
  <si>
    <t>Cpda</t>
  </si>
  <si>
    <t>Firma presidente sezione</t>
  </si>
  <si>
    <t>Codice UnicoCAI</t>
  </si>
  <si>
    <t>Coefficiente finanziamento esercizi precedenti (Cb)</t>
  </si>
  <si>
    <t>QUOTA:</t>
  </si>
  <si>
    <t>Guida di riferimento</t>
  </si>
  <si>
    <t>Rifugio più vicino</t>
  </si>
  <si>
    <t>Tempo da strada:</t>
  </si>
  <si>
    <t>Lavori di sostituzione del manto di copertura o dell'isolamento:</t>
  </si>
  <si>
    <t>Sono previsti lavori di sostituzione dell'isolamento o del manto di copertura?</t>
  </si>
  <si>
    <t>Cis</t>
  </si>
  <si>
    <t>CIs</t>
  </si>
  <si>
    <t>Indice totale (T)</t>
  </si>
  <si>
    <t>Tempo da rifugio (ore):</t>
  </si>
  <si>
    <t>TIPOLOGIA</t>
  </si>
  <si>
    <t>DENOMINAZIONE</t>
  </si>
  <si>
    <t>All. 2a - Scheda richiesta contributo fondo stabile pro-rifugi - MODULO PER NUOVO BIVACCO CAI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</si>
</sst>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1" fillId="2" borderId="0" xfId="1" applyFill="1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20" xfId="0" applyFont="1" applyFill="1" applyBorder="1"/>
    <xf numFmtId="0" fontId="0" fillId="3" borderId="20" xfId="0" applyFill="1" applyBorder="1"/>
    <xf numFmtId="0" fontId="3" fillId="6" borderId="14" xfId="0" applyFont="1" applyFill="1" applyBorder="1"/>
    <xf numFmtId="0" fontId="0" fillId="0" borderId="9" xfId="0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9" xfId="0" applyNumberFormat="1" applyFill="1" applyBorder="1" applyProtection="1">
      <protection locked="0"/>
    </xf>
    <xf numFmtId="0" fontId="6" fillId="4" borderId="1" xfId="0" applyFont="1" applyFill="1" applyBorder="1"/>
    <xf numFmtId="0" fontId="0" fillId="0" borderId="10" xfId="0" applyFill="1" applyBorder="1" applyAlignment="1" applyProtection="1">
      <protection locked="0"/>
    </xf>
    <xf numFmtId="0" fontId="0" fillId="0" borderId="12" xfId="0" applyBorder="1" applyAlignment="1"/>
    <xf numFmtId="0" fontId="5" fillId="4" borderId="14" xfId="0" applyFont="1" applyFill="1" applyBorder="1" applyAlignment="1">
      <alignment horizontal="left"/>
    </xf>
    <xf numFmtId="0" fontId="2" fillId="7" borderId="13" xfId="0" applyFont="1" applyFill="1" applyBorder="1"/>
    <xf numFmtId="0" fontId="0" fillId="7" borderId="13" xfId="0" applyFill="1" applyBorder="1"/>
    <xf numFmtId="0" fontId="6" fillId="4" borderId="15" xfId="0" applyFont="1" applyFill="1" applyBorder="1" applyAlignment="1">
      <alignment horizontal="center"/>
    </xf>
    <xf numFmtId="0" fontId="6" fillId="2" borderId="0" xfId="0" applyFont="1" applyFill="1"/>
    <xf numFmtId="0" fontId="0" fillId="5" borderId="0" xfId="0" applyFill="1" applyBorder="1"/>
    <xf numFmtId="0" fontId="0" fillId="5" borderId="7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1" xfId="0" applyFill="1" applyBorder="1"/>
    <xf numFmtId="0" fontId="0" fillId="0" borderId="18" xfId="0" applyFill="1" applyBorder="1"/>
    <xf numFmtId="0" fontId="9" fillId="2" borderId="0" xfId="0" applyFont="1" applyFill="1" applyAlignment="1">
      <alignment horizontal="right"/>
    </xf>
    <xf numFmtId="0" fontId="7" fillId="2" borderId="0" xfId="0" applyFont="1" applyFill="1" applyProtection="1">
      <protection hidden="1"/>
    </xf>
    <xf numFmtId="0" fontId="2" fillId="7" borderId="13" xfId="0" applyFont="1" applyFill="1" applyBorder="1" applyProtection="1">
      <protection hidden="1"/>
    </xf>
    <xf numFmtId="0" fontId="3" fillId="6" borderId="17" xfId="0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0" fontId="4" fillId="3" borderId="21" xfId="0" applyFont="1" applyFill="1" applyBorder="1" applyProtection="1">
      <protection hidden="1"/>
    </xf>
    <xf numFmtId="164" fontId="2" fillId="7" borderId="20" xfId="0" applyNumberFormat="1" applyFont="1" applyFill="1" applyBorder="1" applyProtection="1">
      <protection hidden="1"/>
    </xf>
    <xf numFmtId="0" fontId="0" fillId="2" borderId="14" xfId="0" applyFill="1" applyBorder="1"/>
    <xf numFmtId="0" fontId="0" fillId="2" borderId="16" xfId="0" applyFill="1" applyBorder="1"/>
    <xf numFmtId="164" fontId="0" fillId="0" borderId="22" xfId="0" applyNumberFormat="1" applyFill="1" applyBorder="1" applyProtection="1">
      <protection locked="0"/>
    </xf>
    <xf numFmtId="0" fontId="0" fillId="2" borderId="23" xfId="0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15" xfId="0" applyFill="1" applyBorder="1"/>
    <xf numFmtId="0" fontId="0" fillId="2" borderId="18" xfId="0" applyFill="1" applyBorder="1"/>
    <xf numFmtId="0" fontId="13" fillId="2" borderId="24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4" borderId="1" xfId="0" applyFill="1" applyBorder="1"/>
    <xf numFmtId="0" fontId="0" fillId="8" borderId="10" xfId="0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4" fillId="2" borderId="0" xfId="0" applyFont="1" applyFill="1" applyAlignment="1">
      <alignment horizontal="right"/>
    </xf>
  </cellXfs>
  <cellStyles count="2">
    <cellStyle name="Normale" xfId="0" builtinId="0"/>
    <cellStyle name="Titolo" xfId="1" builtinId="1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21432</xdr:colOff>
      <xdr:row>48</xdr:row>
      <xdr:rowOff>0</xdr:rowOff>
    </xdr:from>
    <xdr:ext cx="5705474" cy="581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600" b="0" i="1">
                        <a:latin typeface="Cambria Math"/>
                      </a:rPr>
                      <m:t>𝑇</m:t>
                    </m:r>
                    <m:r>
                      <a:rPr lang="it-IT" sz="16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</a:rPr>
                          <m:t>𝑒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𝑐𝑎𝑡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  <m:t>𝐼𝑠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it-IT" sz="1600" b="0" i="0">
                  <a:latin typeface="Cambria Math"/>
                </a:rPr>
                <a:t>𝑇=𝐶</a:t>
              </a:r>
              <a:r>
                <a:rPr lang="it-IT" sz="1600" b="0" i="0">
                  <a:latin typeface="Cambria Math" panose="02040503050406030204" pitchFamily="18" charset="0"/>
                </a:rPr>
                <a:t>_</a:t>
              </a:r>
              <a:r>
                <a:rPr lang="it-IT" sz="1600" b="0" i="0">
                  <a:latin typeface="Cambria Math"/>
                </a:rPr>
                <a:t>𝑒</a:t>
              </a:r>
              <a:r>
                <a:rPr lang="it-IT" sz="1600" b="0" i="0">
                  <a:latin typeface="Cambria Math"/>
                  <a:ea typeface="Cambria Math"/>
                </a:rPr>
                <a:t>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𝑐𝑎𝑡×𝐶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_𝐼𝑠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9</xdr:col>
      <xdr:colOff>47625</xdr:colOff>
      <xdr:row>49</xdr:row>
      <xdr:rowOff>190500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39100" y="1375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berto Pirovano" id="{A3FFEE06-4A6E-4147-B7D4-50434A48D659}" userId="Alberto Pirovano" providerId="Non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"/>
  <sheetViews>
    <sheetView tabSelected="1" zoomScale="80" zoomScaleNormal="80" workbookViewId="0">
      <selection activeCell="G18" sqref="G18"/>
    </sheetView>
  </sheetViews>
  <sheetFormatPr defaultColWidth="8.88671875" defaultRowHeight="14.4" x14ac:dyDescent="0.3"/>
  <cols>
    <col min="1" max="1" width="4" customWidth="1"/>
    <col min="2" max="2" width="9.6640625" customWidth="1"/>
    <col min="3" max="3" width="21.5546875" customWidth="1"/>
    <col min="4" max="4" width="16.44140625" customWidth="1"/>
    <col min="5" max="5" width="18.88671875" customWidth="1"/>
    <col min="6" max="6" width="19.6640625" customWidth="1"/>
    <col min="7" max="7" width="15" customWidth="1"/>
    <col min="9" max="9" width="10" customWidth="1"/>
    <col min="11" max="11" width="12" customWidth="1"/>
    <col min="15" max="15" width="24.88671875" customWidth="1"/>
    <col min="16" max="16" width="14.6640625" customWidth="1"/>
    <col min="18" max="18" width="2.88671875" customWidth="1"/>
  </cols>
  <sheetData>
    <row r="1" spans="1:18" ht="22.8" x14ac:dyDescent="0.4">
      <c r="A1" s="13"/>
      <c r="B1" s="12" t="s">
        <v>84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3">
      <c r="A3" s="13"/>
      <c r="B3" s="78" t="s">
        <v>42</v>
      </c>
      <c r="C3" s="37"/>
      <c r="D3" s="38"/>
      <c r="E3" s="78" t="s">
        <v>82</v>
      </c>
      <c r="F3" s="31" t="s">
        <v>62</v>
      </c>
      <c r="G3" s="78" t="s">
        <v>83</v>
      </c>
      <c r="H3" s="75"/>
      <c r="I3" s="76"/>
      <c r="J3" s="76"/>
      <c r="K3" s="77"/>
      <c r="L3" s="13"/>
      <c r="M3" s="13" t="s">
        <v>54</v>
      </c>
      <c r="N3" s="13"/>
      <c r="O3" s="13"/>
      <c r="P3" s="13"/>
      <c r="Q3" s="31"/>
      <c r="R3" s="13"/>
    </row>
    <row r="4" spans="1:18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6" x14ac:dyDescent="0.3">
      <c r="A5" s="13"/>
      <c r="B5" s="13"/>
      <c r="C5" s="13"/>
      <c r="D5" s="13"/>
      <c r="E5" s="13"/>
      <c r="F5" s="13"/>
      <c r="G5" s="13"/>
      <c r="H5" s="13"/>
      <c r="I5" s="13"/>
      <c r="J5" s="54" t="s">
        <v>70</v>
      </c>
      <c r="K5" s="31"/>
      <c r="L5" s="55" t="str">
        <f>IF(K5="","ERRORE! Inserire codice UnicoCAI","OK")</f>
        <v>ERRORE! Inserire codice UnicoCAI</v>
      </c>
      <c r="M5" s="13"/>
      <c r="N5" s="13"/>
      <c r="O5" s="13"/>
      <c r="P5" s="13"/>
      <c r="Q5" s="13"/>
      <c r="R5" s="13"/>
    </row>
    <row r="6" spans="1:18" ht="14.25" customHeigh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9.75" customHeight="1" thickBot="1" x14ac:dyDescent="0.35">
      <c r="A7" s="13"/>
      <c r="B7" s="52"/>
      <c r="C7" s="46"/>
      <c r="D7" s="46"/>
      <c r="E7" s="46"/>
      <c r="F7" s="46"/>
      <c r="G7" s="46"/>
      <c r="H7" s="46"/>
      <c r="I7" s="46"/>
      <c r="J7" s="46"/>
      <c r="K7" s="47"/>
      <c r="L7" s="13"/>
      <c r="M7" s="13"/>
      <c r="N7" s="13"/>
      <c r="O7" s="13"/>
      <c r="P7" s="13"/>
      <c r="Q7" s="13"/>
      <c r="R7" s="13"/>
    </row>
    <row r="8" spans="1:18" ht="15" thickBot="1" x14ac:dyDescent="0.35">
      <c r="A8" s="13"/>
      <c r="B8" s="50" t="s">
        <v>44</v>
      </c>
      <c r="C8" s="31"/>
      <c r="D8" s="44"/>
      <c r="E8" s="44" t="s">
        <v>50</v>
      </c>
      <c r="F8" s="31">
        <v>7</v>
      </c>
      <c r="G8" s="44"/>
      <c r="H8" s="40">
        <f>IF(F3="RIFUGIO",Cbiv,IF(F3="PUNTO D'APPOGGIO",Cpda,Cbivacco))</f>
        <v>1</v>
      </c>
      <c r="I8" s="44" t="s">
        <v>55</v>
      </c>
      <c r="J8" s="40">
        <f>IF(F3="BIVACCO",IF(F8&gt;=8,1.5,1),1)</f>
        <v>1</v>
      </c>
      <c r="K8" s="48" t="s">
        <v>66</v>
      </c>
      <c r="L8" s="13"/>
      <c r="M8" s="13"/>
      <c r="N8" s="13"/>
      <c r="O8" s="13"/>
      <c r="P8" s="13"/>
      <c r="Q8" s="13"/>
      <c r="R8" s="13"/>
    </row>
    <row r="9" spans="1:18" ht="10.5" customHeight="1" x14ac:dyDescent="0.3">
      <c r="A9" s="13"/>
      <c r="B9" s="51"/>
      <c r="C9" s="45"/>
      <c r="D9" s="45"/>
      <c r="E9" s="45"/>
      <c r="F9" s="45"/>
      <c r="G9" s="45"/>
      <c r="H9" s="45"/>
      <c r="I9" s="44"/>
      <c r="J9" s="44"/>
      <c r="K9" s="48"/>
      <c r="L9" s="13"/>
      <c r="M9" s="13"/>
      <c r="N9" s="13"/>
      <c r="O9" s="13"/>
      <c r="P9" s="13"/>
      <c r="Q9" s="13"/>
      <c r="R9" s="13"/>
    </row>
    <row r="10" spans="1:18" ht="15" thickBot="1" x14ac:dyDescent="0.35">
      <c r="A10" s="13"/>
      <c r="B10" s="13"/>
      <c r="C10" s="13"/>
      <c r="D10" s="13"/>
      <c r="E10" s="13"/>
      <c r="F10" s="13"/>
      <c r="G10" s="13"/>
      <c r="H10" s="13"/>
      <c r="I10" s="50"/>
      <c r="J10" s="44"/>
      <c r="K10" s="48"/>
      <c r="L10" s="13"/>
      <c r="M10" s="13"/>
      <c r="N10" s="13"/>
      <c r="O10" s="13"/>
      <c r="P10" s="13"/>
      <c r="Q10" s="13"/>
      <c r="R10" s="13"/>
    </row>
    <row r="11" spans="1:18" ht="15" thickBot="1" x14ac:dyDescent="0.35">
      <c r="A11" s="13"/>
      <c r="B11" s="13" t="s">
        <v>46</v>
      </c>
      <c r="C11" s="13"/>
      <c r="D11" s="13"/>
      <c r="E11" s="32"/>
      <c r="F11" s="13" t="str">
        <f>IF(E11&gt;=3000,"OK","Importo lavori sotto soglia")</f>
        <v>Importo lavori sotto soglia</v>
      </c>
      <c r="G11" s="13"/>
      <c r="H11" s="13"/>
      <c r="I11" s="50"/>
      <c r="J11" s="40"/>
      <c r="K11" s="48"/>
      <c r="L11" s="13"/>
      <c r="M11" s="13"/>
      <c r="N11" s="13"/>
      <c r="O11" s="13"/>
      <c r="P11" s="14"/>
      <c r="Q11" s="13"/>
      <c r="R11" s="13"/>
    </row>
    <row r="12" spans="1:18" ht="15" thickBot="1" x14ac:dyDescent="0.35">
      <c r="A12" s="13"/>
      <c r="B12" s="13"/>
      <c r="C12" s="13"/>
      <c r="D12" s="13"/>
      <c r="E12" s="13"/>
      <c r="F12" s="13"/>
      <c r="G12" s="13"/>
      <c r="H12" s="13"/>
      <c r="I12" s="50"/>
      <c r="J12" s="44"/>
      <c r="K12" s="48"/>
      <c r="L12" s="13"/>
      <c r="M12" s="13"/>
      <c r="N12" s="13"/>
      <c r="O12" s="13"/>
      <c r="P12" s="13"/>
      <c r="Q12" s="13"/>
      <c r="R12" s="13"/>
    </row>
    <row r="13" spans="1:18" ht="15" thickBot="1" x14ac:dyDescent="0.35">
      <c r="A13" s="13"/>
      <c r="B13" s="13" t="s">
        <v>47</v>
      </c>
      <c r="C13" s="13"/>
      <c r="D13" s="13"/>
      <c r="E13" s="32"/>
      <c r="F13" s="13"/>
      <c r="G13" s="13"/>
      <c r="H13" s="13"/>
      <c r="I13" s="50"/>
      <c r="J13" s="41">
        <f>IF(F3="PUNTO D'APPOGGIO",1,1)</f>
        <v>1</v>
      </c>
      <c r="K13" s="48" t="s">
        <v>68</v>
      </c>
      <c r="L13" s="13"/>
      <c r="M13" s="13" t="s">
        <v>71</v>
      </c>
      <c r="N13" s="13"/>
      <c r="O13" s="13"/>
      <c r="P13" s="14"/>
      <c r="Q13" s="56">
        <v>1</v>
      </c>
      <c r="R13" s="13"/>
    </row>
    <row r="14" spans="1:18" x14ac:dyDescent="0.3">
      <c r="A14" s="13"/>
      <c r="B14" s="13"/>
      <c r="C14" s="13"/>
      <c r="D14" s="13"/>
      <c r="E14" s="13"/>
      <c r="F14" s="13"/>
      <c r="G14" s="13"/>
      <c r="H14" s="13"/>
      <c r="I14" s="51"/>
      <c r="J14" s="45"/>
      <c r="K14" s="49"/>
      <c r="L14" s="13"/>
      <c r="M14" s="13"/>
      <c r="N14" s="13"/>
      <c r="O14" s="13"/>
      <c r="P14" s="13"/>
      <c r="Q14" s="13"/>
      <c r="R14" s="13"/>
    </row>
    <row r="15" spans="1:18" x14ac:dyDescent="0.3">
      <c r="A15" s="13"/>
      <c r="B15" s="13" t="s">
        <v>48</v>
      </c>
      <c r="C15" s="13"/>
      <c r="D15" s="13"/>
      <c r="E15" s="32"/>
      <c r="F15" s="13" t="str">
        <f>IF((E15+E13)&gt;=0.25*E11,"OK","non corretto")</f>
        <v>OK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" thickBot="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0" ht="15" thickBot="1" x14ac:dyDescent="0.35">
      <c r="A17" s="13"/>
      <c r="B17" s="13" t="s">
        <v>49</v>
      </c>
      <c r="C17" s="13"/>
      <c r="D17" s="13"/>
      <c r="E17" s="60">
        <f>E11-E13-E15</f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0" x14ac:dyDescent="0.3">
      <c r="A18" s="13"/>
      <c r="B18" s="13"/>
      <c r="C18" s="13"/>
      <c r="D18" s="13"/>
      <c r="E18" s="61"/>
      <c r="F18" s="62" t="str">
        <f>IF(Richiesta&gt;16000,"Richiesta troppo elevata","OK")</f>
        <v>OK</v>
      </c>
      <c r="G18" s="13"/>
      <c r="H18" s="13"/>
      <c r="I18" s="13"/>
      <c r="J18" s="13"/>
      <c r="K18" s="13"/>
      <c r="L18" s="61"/>
      <c r="M18" s="67"/>
      <c r="N18" s="67"/>
      <c r="O18" s="62"/>
      <c r="P18" s="13"/>
      <c r="Q18" s="13"/>
      <c r="R18" s="13"/>
    </row>
    <row r="19" spans="1:20" ht="33.6" x14ac:dyDescent="0.65">
      <c r="A19" s="13"/>
      <c r="B19" s="13" t="s">
        <v>65</v>
      </c>
      <c r="C19" s="13"/>
      <c r="D19" s="13"/>
      <c r="E19" s="63"/>
      <c r="F19" s="64" t="str">
        <f>IF(E19&gt;0.8*E17,"non corretto","OK")</f>
        <v>OK</v>
      </c>
      <c r="G19" s="13"/>
      <c r="H19" s="13"/>
      <c r="I19" s="13"/>
      <c r="J19" s="13"/>
      <c r="K19" s="13"/>
      <c r="L19" s="69" t="str">
        <f>IF(Q3&gt;2021,"NON AMMISSIBILE","")</f>
        <v/>
      </c>
      <c r="M19" s="14"/>
      <c r="N19" s="14"/>
      <c r="O19" s="64"/>
      <c r="P19" s="13"/>
      <c r="Q19" s="13"/>
      <c r="R19" s="13"/>
    </row>
    <row r="20" spans="1:20" ht="15" thickBot="1" x14ac:dyDescent="0.35">
      <c r="A20" s="13"/>
      <c r="B20" s="13"/>
      <c r="C20" s="13"/>
      <c r="D20" s="13"/>
      <c r="E20" s="65"/>
      <c r="F20" s="66"/>
      <c r="G20" s="13"/>
      <c r="H20" s="13"/>
      <c r="I20" s="13"/>
      <c r="J20" s="13"/>
      <c r="K20" s="13"/>
      <c r="L20" s="65"/>
      <c r="M20" s="68"/>
      <c r="N20" s="68"/>
      <c r="O20" s="66"/>
      <c r="P20" s="13"/>
      <c r="Q20" s="13"/>
      <c r="R20" s="13"/>
    </row>
    <row r="21" spans="1:20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" thickBot="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ht="18" x14ac:dyDescent="0.35">
      <c r="A23" s="13"/>
      <c r="B23" s="13"/>
      <c r="C23" s="13"/>
      <c r="D23" s="13"/>
      <c r="E23" s="13"/>
      <c r="F23" s="13"/>
      <c r="G23" s="39"/>
      <c r="H23" s="42" t="s">
        <v>51</v>
      </c>
      <c r="I23" s="16"/>
      <c r="J23" s="13"/>
      <c r="K23" s="13"/>
      <c r="L23" s="13"/>
      <c r="M23" s="13"/>
      <c r="N23" s="13"/>
      <c r="O23" s="13"/>
      <c r="P23" s="13"/>
      <c r="Q23" s="13"/>
      <c r="R23" s="13"/>
    </row>
    <row r="24" spans="1:20" ht="15" thickBot="1" x14ac:dyDescent="0.35">
      <c r="A24" s="13"/>
      <c r="B24" s="13"/>
      <c r="C24" s="13"/>
      <c r="D24" s="13"/>
      <c r="E24" s="13"/>
      <c r="F24" s="13"/>
      <c r="G24" s="17"/>
      <c r="H24" s="18"/>
      <c r="I24" s="19"/>
      <c r="J24" s="13"/>
      <c r="K24" s="13"/>
      <c r="L24" s="13"/>
      <c r="M24" s="13"/>
      <c r="N24" s="13"/>
      <c r="O24" s="13"/>
      <c r="P24" s="13"/>
      <c r="Q24" s="13"/>
      <c r="R24" s="13"/>
    </row>
    <row r="25" spans="1:20" ht="22.5" customHeight="1" x14ac:dyDescent="0.35">
      <c r="A25" s="13"/>
      <c r="B25" s="36" t="s">
        <v>76</v>
      </c>
      <c r="C25" s="20"/>
      <c r="D25" s="20"/>
      <c r="E25" s="20"/>
      <c r="F25" s="20"/>
      <c r="G25" s="21"/>
      <c r="H25" s="21"/>
      <c r="I25" s="21"/>
      <c r="J25" s="20"/>
      <c r="K25" s="20"/>
      <c r="L25" s="20"/>
      <c r="M25" s="20"/>
      <c r="N25" s="20"/>
      <c r="O25" s="22"/>
      <c r="P25" s="13"/>
      <c r="Q25" s="13"/>
      <c r="R25" s="13"/>
    </row>
    <row r="26" spans="1:20" ht="18" customHeight="1" x14ac:dyDescent="0.3">
      <c r="A26" s="13"/>
      <c r="B26" s="23" t="s">
        <v>77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4"/>
      <c r="P26" s="13"/>
      <c r="Q26" s="13"/>
      <c r="R26" s="13"/>
    </row>
    <row r="27" spans="1:20" ht="15.75" customHeight="1" thickBot="1" x14ac:dyDescent="0.35">
      <c r="A27" s="13"/>
      <c r="B27" s="2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4"/>
      <c r="P27" s="13"/>
      <c r="Q27" s="13"/>
      <c r="R27" s="13"/>
    </row>
    <row r="28" spans="1:20" ht="15" thickBot="1" x14ac:dyDescent="0.35">
      <c r="A28" s="13"/>
      <c r="B28" s="23"/>
      <c r="C28" s="21"/>
      <c r="D28" s="31"/>
      <c r="E28" s="21"/>
      <c r="F28" s="21"/>
      <c r="G28" s="56">
        <f>IF(D28="SI",2,1)</f>
        <v>1</v>
      </c>
      <c r="H28" s="21" t="s">
        <v>78</v>
      </c>
      <c r="I28" s="21"/>
      <c r="J28" s="21"/>
      <c r="K28" s="21"/>
      <c r="L28" s="21"/>
      <c r="M28" s="21"/>
      <c r="N28" s="21"/>
      <c r="O28" s="24"/>
      <c r="P28" s="13"/>
      <c r="Q28" s="13"/>
      <c r="R28" s="14"/>
      <c r="S28" s="6"/>
      <c r="T28" s="6"/>
    </row>
    <row r="29" spans="1:20" x14ac:dyDescent="0.3">
      <c r="A29" s="13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13"/>
      <c r="Q29" s="13"/>
      <c r="R29" s="13"/>
      <c r="S29" s="6"/>
      <c r="T29" s="6"/>
    </row>
    <row r="30" spans="1:20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6"/>
      <c r="T30" s="6"/>
    </row>
    <row r="31" spans="1:20" x14ac:dyDescent="0.3">
      <c r="A31" s="13"/>
      <c r="B31" s="7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/>
      <c r="P31" s="13"/>
      <c r="Q31" s="13"/>
      <c r="R31" s="13"/>
      <c r="S31" s="6"/>
      <c r="T31" s="6"/>
    </row>
    <row r="32" spans="1:20" ht="18" x14ac:dyDescent="0.35">
      <c r="A32" s="13"/>
      <c r="B32" s="36" t="s">
        <v>72</v>
      </c>
      <c r="C32" s="21"/>
      <c r="D32" s="3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4"/>
      <c r="P32" s="13"/>
      <c r="Q32" s="13"/>
      <c r="R32" s="13"/>
      <c r="S32" s="6"/>
      <c r="T32" s="6"/>
    </row>
    <row r="33" spans="1:20" x14ac:dyDescent="0.3">
      <c r="A33" s="13"/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4"/>
      <c r="P33" s="13"/>
      <c r="Q33" s="13"/>
      <c r="R33" s="13"/>
      <c r="S33" s="6"/>
      <c r="T33" s="6"/>
    </row>
    <row r="34" spans="1:20" x14ac:dyDescent="0.3">
      <c r="A34" s="13"/>
      <c r="B34" s="23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4"/>
      <c r="P34" s="13"/>
      <c r="Q34" s="13"/>
      <c r="R34" s="13"/>
      <c r="S34" s="6"/>
      <c r="T34" s="6"/>
    </row>
    <row r="35" spans="1:20" ht="18" x14ac:dyDescent="0.35">
      <c r="A35" s="13"/>
      <c r="B35" s="36" t="s">
        <v>81</v>
      </c>
      <c r="C35" s="21"/>
      <c r="D35" s="74"/>
      <c r="E35" s="21" t="s">
        <v>73</v>
      </c>
      <c r="F35" s="73"/>
      <c r="G35" s="70"/>
      <c r="H35" s="70"/>
      <c r="I35" s="70"/>
      <c r="J35" s="70"/>
      <c r="K35" s="70"/>
      <c r="L35" s="70"/>
      <c r="M35" s="70"/>
      <c r="N35" s="71"/>
      <c r="O35" s="24"/>
      <c r="P35" s="13"/>
      <c r="Q35" s="13"/>
      <c r="R35" s="13"/>
      <c r="S35" s="6"/>
      <c r="T35" s="6"/>
    </row>
    <row r="36" spans="1:20" x14ac:dyDescent="0.3">
      <c r="A36" s="13"/>
      <c r="B36" s="23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4"/>
      <c r="P36" s="13"/>
      <c r="Q36" s="13"/>
      <c r="R36" s="13"/>
      <c r="S36" s="6"/>
      <c r="T36" s="6"/>
    </row>
    <row r="37" spans="1:20" x14ac:dyDescent="0.3">
      <c r="A37" s="13"/>
      <c r="B37" s="23"/>
      <c r="C37" s="21"/>
      <c r="D37" s="21"/>
      <c r="E37" s="21" t="s">
        <v>74</v>
      </c>
      <c r="F37" s="73"/>
      <c r="G37" s="70"/>
      <c r="H37" s="70"/>
      <c r="I37" s="70"/>
      <c r="J37" s="70"/>
      <c r="K37" s="70"/>
      <c r="L37" s="70"/>
      <c r="M37" s="70"/>
      <c r="N37" s="71"/>
      <c r="O37" s="24"/>
      <c r="P37" s="13"/>
      <c r="Q37" s="13"/>
      <c r="R37" s="13"/>
      <c r="S37" s="6"/>
      <c r="T37" s="6"/>
    </row>
    <row r="38" spans="1:20" x14ac:dyDescent="0.3">
      <c r="A38" s="13"/>
      <c r="B38" s="23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4"/>
      <c r="P38" s="13"/>
      <c r="Q38" s="13"/>
      <c r="R38" s="13"/>
      <c r="S38" s="6"/>
      <c r="T38" s="6"/>
    </row>
    <row r="39" spans="1:20" x14ac:dyDescent="0.3">
      <c r="A39" s="13"/>
      <c r="B39" s="23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4"/>
      <c r="P39" s="13"/>
      <c r="Q39" s="13"/>
      <c r="R39" s="13"/>
      <c r="S39" s="6"/>
      <c r="T39" s="6"/>
    </row>
    <row r="40" spans="1:20" ht="18" x14ac:dyDescent="0.35">
      <c r="A40" s="13"/>
      <c r="B40" s="36" t="s">
        <v>75</v>
      </c>
      <c r="C40" s="21"/>
      <c r="D40" s="74"/>
      <c r="E40" s="21" t="s">
        <v>73</v>
      </c>
      <c r="F40" s="73"/>
      <c r="G40" s="70"/>
      <c r="H40" s="70"/>
      <c r="I40" s="70"/>
      <c r="J40" s="70"/>
      <c r="K40" s="70"/>
      <c r="L40" s="70"/>
      <c r="M40" s="70"/>
      <c r="N40" s="71"/>
      <c r="O40" s="24"/>
      <c r="P40" s="13"/>
      <c r="Q40" s="13"/>
      <c r="R40" s="13"/>
      <c r="S40" s="6"/>
      <c r="T40" s="6"/>
    </row>
    <row r="41" spans="1:20" x14ac:dyDescent="0.3">
      <c r="A41" s="13"/>
      <c r="B41" s="23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4"/>
      <c r="P41" s="13"/>
      <c r="Q41" s="13"/>
      <c r="R41" s="13"/>
      <c r="S41" s="6"/>
      <c r="T41" s="6"/>
    </row>
    <row r="42" spans="1:20" x14ac:dyDescent="0.3">
      <c r="A42" s="13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13"/>
      <c r="Q42" s="13"/>
      <c r="R42" s="13"/>
      <c r="S42" s="6"/>
      <c r="T42" s="6"/>
    </row>
    <row r="43" spans="1:20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6"/>
      <c r="T43" s="6"/>
    </row>
    <row r="44" spans="1:20" ht="18" x14ac:dyDescent="0.35">
      <c r="A44" s="13"/>
      <c r="B44" s="43" t="s">
        <v>52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4"/>
      <c r="S44" s="6"/>
      <c r="T44" s="6"/>
    </row>
    <row r="45" spans="1:20" ht="15" thickBot="1" x14ac:dyDescent="0.3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20" ht="21" x14ac:dyDescent="0.4">
      <c r="A46" s="13"/>
      <c r="B46" s="15"/>
      <c r="C46" s="28" t="s">
        <v>53</v>
      </c>
      <c r="D46" s="15"/>
      <c r="E46" s="30" t="s">
        <v>55</v>
      </c>
      <c r="F46" s="28" t="s">
        <v>79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20" ht="21.6" thickBot="1" x14ac:dyDescent="0.45">
      <c r="A47" s="13"/>
      <c r="B47" s="15"/>
      <c r="C47" s="58">
        <v>1</v>
      </c>
      <c r="D47" s="15"/>
      <c r="E47" s="57">
        <f>H8</f>
        <v>1</v>
      </c>
      <c r="F47" s="58">
        <f>G28</f>
        <v>1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20" ht="15" thickBot="1" x14ac:dyDescent="0.3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x14ac:dyDescent="0.3">
      <c r="A49" s="13"/>
      <c r="B49" s="13"/>
      <c r="C49" s="29" t="s">
        <v>80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29.4" thickBot="1" x14ac:dyDescent="0.6">
      <c r="A50" s="13"/>
      <c r="B50" s="13"/>
      <c r="C50" s="59">
        <f>ROUND(PRODUCT(C47,E47,F47),4)</f>
        <v>1</v>
      </c>
      <c r="D50" s="13"/>
      <c r="E50" s="13"/>
      <c r="F50" s="13"/>
      <c r="G50" s="13"/>
      <c r="H50" s="13"/>
      <c r="I50" s="13"/>
      <c r="J50" s="13" t="s">
        <v>69</v>
      </c>
      <c r="K50" s="13"/>
      <c r="L50" s="13"/>
      <c r="M50" s="53"/>
      <c r="N50" s="53"/>
      <c r="O50" s="53"/>
      <c r="P50" s="53"/>
      <c r="Q50" s="13"/>
      <c r="R50" s="13"/>
    </row>
    <row r="51" spans="1:18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</sheetData>
  <sheetProtection algorithmName="SHA-512" hashValue="W3Cdk4Va7Ulouwi5hEGigPo51LMzPuSYUjdY/KB5+Ccy5neY42/CghWyEQbiFzYtfIjwwGI2Sn9NVJS6ykRJNg==" saltValue="878pHpcixXS6fnwEbw6seA==" spinCount="100000" sheet="1" objects="1" scenarios="1"/>
  <customSheetViews>
    <customSheetView guid="{4DC1CC7C-6957-4C46-9FE8-8E61DD70BB35}" scale="80" fitToPage="1">
      <selection activeCell="E3" sqref="E3"/>
      <pageMargins left="0.31496062992125984" right="0.31496062992125984" top="0.74803149606299213" bottom="0.74803149606299213" header="0.31496062992125984" footer="0.31496062992125984"/>
      <printOptions horizontalCentered="1"/>
      <pageSetup paperSize="9" scale="47" orientation="portrait" r:id="rId1"/>
    </customSheetView>
  </customSheetViews>
  <dataValidations count="5">
    <dataValidation type="list" allowBlank="1" showInputMessage="1" showErrorMessage="1" sqref="D28" xr:uid="{00000000-0002-0000-0000-000000000000}">
      <formula1>SINO</formula1>
    </dataValidation>
    <dataValidation type="decimal" allowBlank="1" showInputMessage="1" showErrorMessage="1" sqref="E19" xr:uid="{00000000-0002-0000-0000-000001000000}">
      <formula1>0</formula1>
      <formula2>16000</formula2>
    </dataValidation>
    <dataValidation type="list" allowBlank="1" showInputMessage="1" showErrorMessage="1" sqref="C8:C9" xr:uid="{00000000-0002-0000-0000-000002000000}">
      <formula1>CATEGORIA</formula1>
    </dataValidation>
    <dataValidation type="decimal" operator="greaterThanOrEqual" allowBlank="1" showInputMessage="1" showErrorMessage="1" sqref="E11" xr:uid="{00000000-0002-0000-0000-000003000000}">
      <formula1>3000</formula1>
    </dataValidation>
    <dataValidation type="whole" operator="greaterThan" allowBlank="1" showInputMessage="1" showErrorMessage="1" sqref="D32" xr:uid="{00000000-0002-0000-0000-000004000000}">
      <formula1>0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Foglio1!$A$46:$A$47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61"/>
  <sheetViews>
    <sheetView workbookViewId="0">
      <selection activeCell="A46" sqref="A46"/>
    </sheetView>
  </sheetViews>
  <sheetFormatPr defaultColWidth="8.88671875" defaultRowHeight="14.4" x14ac:dyDescent="0.3"/>
  <sheetData>
    <row r="3" spans="1:15" x14ac:dyDescent="0.3">
      <c r="A3">
        <v>5000</v>
      </c>
      <c r="B3">
        <f>Coefficiente_rif*(A3/Valore_riferimento)^esponente</f>
        <v>5.3</v>
      </c>
      <c r="L3" s="1" t="s">
        <v>0</v>
      </c>
      <c r="M3">
        <f>Coefficiente_rif*(Valore_cercato/Valore_riferimento)^esponente</f>
        <v>3.344073925745024</v>
      </c>
    </row>
    <row r="4" spans="1:15" x14ac:dyDescent="0.3">
      <c r="A4">
        <v>6000</v>
      </c>
      <c r="B4">
        <f>Coefficiente_rif*(A4/Valore_riferimento)^esponente</f>
        <v>5.1102202712139233</v>
      </c>
    </row>
    <row r="5" spans="1:15" x14ac:dyDescent="0.3">
      <c r="A5">
        <v>8000</v>
      </c>
      <c r="B5">
        <f>Coefficiente_rif*(A5/Valore_riferimento)^esponente</f>
        <v>4.8244951380191115</v>
      </c>
      <c r="L5" s="1" t="s">
        <v>1</v>
      </c>
      <c r="M5">
        <v>5.3</v>
      </c>
    </row>
    <row r="6" spans="1:15" x14ac:dyDescent="0.3">
      <c r="A6">
        <v>10000</v>
      </c>
      <c r="B6">
        <f t="shared" ref="B6:B36" si="0">Coefficiente_rif*(A6/Valore_riferimento)^esponente</f>
        <v>4.6139179854694579</v>
      </c>
    </row>
    <row r="7" spans="1:15" x14ac:dyDescent="0.3">
      <c r="A7">
        <v>12000</v>
      </c>
      <c r="B7">
        <f t="shared" si="0"/>
        <v>4.4487051356725535</v>
      </c>
      <c r="L7" s="1" t="s">
        <v>2</v>
      </c>
      <c r="M7">
        <v>50000</v>
      </c>
    </row>
    <row r="8" spans="1:15" x14ac:dyDescent="0.3">
      <c r="A8">
        <v>14000</v>
      </c>
      <c r="B8">
        <f t="shared" si="0"/>
        <v>4.3136436315343047</v>
      </c>
    </row>
    <row r="9" spans="1:15" x14ac:dyDescent="0.3">
      <c r="A9">
        <v>16000</v>
      </c>
      <c r="B9">
        <f t="shared" si="0"/>
        <v>4.1999669600219507</v>
      </c>
      <c r="L9" s="1" t="s">
        <v>3</v>
      </c>
      <c r="M9">
        <v>5000</v>
      </c>
    </row>
    <row r="10" spans="1:15" x14ac:dyDescent="0.3">
      <c r="A10">
        <v>18000</v>
      </c>
      <c r="B10">
        <f t="shared" si="0"/>
        <v>4.1021862014530548</v>
      </c>
    </row>
    <row r="11" spans="1:15" x14ac:dyDescent="0.3">
      <c r="A11">
        <v>20000</v>
      </c>
      <c r="B11">
        <f t="shared" si="0"/>
        <v>4.0166489012525552</v>
      </c>
      <c r="L11" s="1" t="s">
        <v>4</v>
      </c>
      <c r="M11">
        <v>-0.2</v>
      </c>
    </row>
    <row r="12" spans="1:15" x14ac:dyDescent="0.3">
      <c r="A12">
        <v>22000</v>
      </c>
      <c r="B12">
        <f t="shared" si="0"/>
        <v>3.9408085278574587</v>
      </c>
    </row>
    <row r="13" spans="1:15" x14ac:dyDescent="0.3">
      <c r="A13">
        <v>24000</v>
      </c>
      <c r="B13">
        <f t="shared" si="0"/>
        <v>3.8728227617981021</v>
      </c>
      <c r="M13" t="s">
        <v>37</v>
      </c>
      <c r="O13" t="s">
        <v>40</v>
      </c>
    </row>
    <row r="14" spans="1:15" x14ac:dyDescent="0.3">
      <c r="A14">
        <v>26000</v>
      </c>
      <c r="B14">
        <f t="shared" si="0"/>
        <v>3.8113181309723445</v>
      </c>
      <c r="H14" t="s">
        <v>12</v>
      </c>
      <c r="M14">
        <f>B36</f>
        <v>3.1264411804888663</v>
      </c>
      <c r="O14">
        <f>B6</f>
        <v>4.6139179854694579</v>
      </c>
    </row>
    <row r="15" spans="1:15" x14ac:dyDescent="0.3">
      <c r="A15">
        <v>28000</v>
      </c>
      <c r="B15">
        <f t="shared" si="0"/>
        <v>3.7552448932909273</v>
      </c>
      <c r="H15" s="2" t="s">
        <v>5</v>
      </c>
      <c r="I15" s="3"/>
      <c r="J15" s="4"/>
    </row>
    <row r="16" spans="1:15" x14ac:dyDescent="0.3">
      <c r="A16">
        <v>30000</v>
      </c>
      <c r="B16">
        <f t="shared" si="0"/>
        <v>3.7037837294893698</v>
      </c>
      <c r="H16" s="5" t="s">
        <v>6</v>
      </c>
      <c r="I16" s="6"/>
      <c r="J16" s="7">
        <v>1</v>
      </c>
    </row>
    <row r="17" spans="1:15" x14ac:dyDescent="0.3">
      <c r="A17">
        <v>32000</v>
      </c>
      <c r="B17">
        <f t="shared" si="0"/>
        <v>3.6562836028722194</v>
      </c>
      <c r="H17" s="5" t="s">
        <v>7</v>
      </c>
      <c r="I17" s="6"/>
      <c r="J17" s="7">
        <v>1.5</v>
      </c>
    </row>
    <row r="18" spans="1:15" x14ac:dyDescent="0.3">
      <c r="A18">
        <v>34000</v>
      </c>
      <c r="B18">
        <f t="shared" si="0"/>
        <v>3.6122191198378513</v>
      </c>
      <c r="H18" s="8" t="s">
        <v>8</v>
      </c>
      <c r="I18" s="9"/>
      <c r="J18" s="10">
        <v>2</v>
      </c>
      <c r="M18">
        <v>2</v>
      </c>
      <c r="O18">
        <v>1.5</v>
      </c>
    </row>
    <row r="19" spans="1:15" x14ac:dyDescent="0.3">
      <c r="A19">
        <v>36000</v>
      </c>
      <c r="B19">
        <f t="shared" si="0"/>
        <v>3.5711605084205442</v>
      </c>
    </row>
    <row r="20" spans="1:15" x14ac:dyDescent="0.3">
      <c r="A20">
        <v>38000</v>
      </c>
      <c r="B20">
        <f t="shared" si="0"/>
        <v>3.5327520017234884</v>
      </c>
      <c r="H20" s="2" t="s">
        <v>9</v>
      </c>
      <c r="I20" s="3"/>
      <c r="J20" s="4"/>
    </row>
    <row r="21" spans="1:15" x14ac:dyDescent="0.3">
      <c r="A21">
        <v>40000</v>
      </c>
      <c r="B21">
        <f t="shared" si="0"/>
        <v>3.49669596354817</v>
      </c>
      <c r="H21" s="5" t="s">
        <v>10</v>
      </c>
      <c r="I21" s="6"/>
      <c r="J21" s="7">
        <v>1.5</v>
      </c>
    </row>
    <row r="22" spans="1:15" x14ac:dyDescent="0.3">
      <c r="A22">
        <v>42000</v>
      </c>
      <c r="B22">
        <f t="shared" si="0"/>
        <v>3.4627410256549203</v>
      </c>
      <c r="H22" s="8" t="s">
        <v>11</v>
      </c>
      <c r="I22" s="9"/>
      <c r="J22" s="10">
        <v>1</v>
      </c>
    </row>
    <row r="23" spans="1:15" x14ac:dyDescent="0.3">
      <c r="A23">
        <v>44000</v>
      </c>
      <c r="B23">
        <f t="shared" si="0"/>
        <v>3.4306730837684798</v>
      </c>
    </row>
    <row r="24" spans="1:15" x14ac:dyDescent="0.3">
      <c r="A24">
        <v>46000</v>
      </c>
      <c r="B24">
        <f t="shared" si="0"/>
        <v>3.4003083672078969</v>
      </c>
      <c r="H24" s="2" t="s">
        <v>13</v>
      </c>
      <c r="I24" s="3"/>
      <c r="J24" s="4"/>
    </row>
    <row r="25" spans="1:15" x14ac:dyDescent="0.3">
      <c r="A25">
        <v>48000</v>
      </c>
      <c r="B25">
        <f t="shared" si="0"/>
        <v>3.3714880368293891</v>
      </c>
      <c r="H25" s="5" t="s">
        <v>14</v>
      </c>
      <c r="I25" s="6"/>
      <c r="J25" s="7">
        <v>1.5</v>
      </c>
    </row>
    <row r="26" spans="1:15" x14ac:dyDescent="0.3">
      <c r="A26">
        <v>50000</v>
      </c>
      <c r="B26">
        <f t="shared" si="0"/>
        <v>3.344073925745024</v>
      </c>
      <c r="H26" s="8" t="s">
        <v>15</v>
      </c>
      <c r="I26" s="9"/>
      <c r="J26" s="10">
        <v>1</v>
      </c>
      <c r="M26">
        <v>1.5</v>
      </c>
      <c r="O26">
        <v>1</v>
      </c>
    </row>
    <row r="27" spans="1:15" x14ac:dyDescent="0.3">
      <c r="A27">
        <v>52000</v>
      </c>
      <c r="B27">
        <f t="shared" si="0"/>
        <v>3.3179451458187055</v>
      </c>
    </row>
    <row r="28" spans="1:15" x14ac:dyDescent="0.3">
      <c r="A28">
        <v>54000</v>
      </c>
      <c r="B28">
        <f t="shared" si="0"/>
        <v>3.2929953579856934</v>
      </c>
      <c r="H28" s="2" t="s">
        <v>16</v>
      </c>
      <c r="I28" s="3"/>
      <c r="J28" s="4"/>
    </row>
    <row r="29" spans="1:15" x14ac:dyDescent="0.3">
      <c r="A29">
        <v>56000</v>
      </c>
      <c r="B29">
        <f t="shared" si="0"/>
        <v>3.2691305571693108</v>
      </c>
      <c r="H29" s="5" t="s">
        <v>17</v>
      </c>
      <c r="I29" s="6"/>
      <c r="J29" s="7">
        <v>1</v>
      </c>
    </row>
    <row r="30" spans="1:15" x14ac:dyDescent="0.3">
      <c r="A30">
        <v>58000</v>
      </c>
      <c r="B30">
        <f t="shared" si="0"/>
        <v>3.2462672601649287</v>
      </c>
      <c r="H30" s="8" t="s">
        <v>18</v>
      </c>
      <c r="I30" s="9"/>
      <c r="J30" s="10">
        <v>1.5</v>
      </c>
      <c r="M30">
        <v>1</v>
      </c>
      <c r="O30">
        <v>1</v>
      </c>
    </row>
    <row r="31" spans="1:15" x14ac:dyDescent="0.3">
      <c r="A31">
        <v>60000</v>
      </c>
      <c r="B31">
        <f t="shared" si="0"/>
        <v>3.2243310120339905</v>
      </c>
    </row>
    <row r="32" spans="1:15" x14ac:dyDescent="0.3">
      <c r="A32">
        <v>62000</v>
      </c>
      <c r="B32">
        <f t="shared" si="0"/>
        <v>3.2032551464363306</v>
      </c>
      <c r="H32" t="s">
        <v>19</v>
      </c>
    </row>
    <row r="33" spans="1:15" x14ac:dyDescent="0.3">
      <c r="A33">
        <v>64000</v>
      </c>
      <c r="B33">
        <f t="shared" si="0"/>
        <v>3.1829797500507921</v>
      </c>
      <c r="H33" s="2" t="s">
        <v>20</v>
      </c>
      <c r="I33" s="3"/>
      <c r="J33" s="4"/>
    </row>
    <row r="34" spans="1:15" x14ac:dyDescent="0.3">
      <c r="A34">
        <v>66000</v>
      </c>
      <c r="B34">
        <f t="shared" si="0"/>
        <v>3.1634507922503325</v>
      </c>
      <c r="H34" s="5" t="s">
        <v>21</v>
      </c>
      <c r="I34" s="6"/>
      <c r="J34" s="7">
        <v>1.1000000000000001</v>
      </c>
    </row>
    <row r="35" spans="1:15" x14ac:dyDescent="0.3">
      <c r="A35">
        <v>68000</v>
      </c>
      <c r="B35">
        <f t="shared" si="0"/>
        <v>3.144619389523871</v>
      </c>
      <c r="H35" s="5" t="s">
        <v>22</v>
      </c>
      <c r="I35" s="6"/>
      <c r="J35" s="7">
        <v>1.2</v>
      </c>
    </row>
    <row r="36" spans="1:15" x14ac:dyDescent="0.3">
      <c r="A36">
        <v>70000</v>
      </c>
      <c r="B36">
        <f t="shared" si="0"/>
        <v>3.1264411804888663</v>
      </c>
      <c r="H36" s="5" t="s">
        <v>23</v>
      </c>
      <c r="I36" s="6"/>
      <c r="J36" s="7">
        <v>1.3</v>
      </c>
    </row>
    <row r="37" spans="1:15" x14ac:dyDescent="0.3">
      <c r="H37" s="8" t="s">
        <v>24</v>
      </c>
      <c r="I37" s="9"/>
      <c r="J37" s="10">
        <v>1.5</v>
      </c>
      <c r="M37">
        <v>1.1000000000000001</v>
      </c>
      <c r="O37">
        <v>1.2</v>
      </c>
    </row>
    <row r="38" spans="1:15" x14ac:dyDescent="0.3">
      <c r="A38" s="34" t="s">
        <v>58</v>
      </c>
    </row>
    <row r="39" spans="1:15" x14ac:dyDescent="0.3">
      <c r="A39" s="34"/>
      <c r="H39" s="2" t="s">
        <v>25</v>
      </c>
      <c r="I39" s="3"/>
      <c r="J39" s="4"/>
    </row>
    <row r="40" spans="1:15" x14ac:dyDescent="0.3">
      <c r="A40" s="33" t="s">
        <v>56</v>
      </c>
      <c r="H40" s="5" t="s">
        <v>26</v>
      </c>
      <c r="I40" s="6"/>
      <c r="J40" s="7">
        <v>1.1000000000000001</v>
      </c>
    </row>
    <row r="41" spans="1:15" x14ac:dyDescent="0.3">
      <c r="A41" s="33" t="s">
        <v>59</v>
      </c>
      <c r="H41" s="5" t="s">
        <v>27</v>
      </c>
      <c r="I41" s="6"/>
      <c r="J41" s="7">
        <v>1.2</v>
      </c>
    </row>
    <row r="42" spans="1:15" x14ac:dyDescent="0.3">
      <c r="A42" s="33" t="s">
        <v>60</v>
      </c>
      <c r="H42" s="5" t="s">
        <v>28</v>
      </c>
      <c r="I42" s="6"/>
      <c r="J42" s="7">
        <v>1.3</v>
      </c>
    </row>
    <row r="43" spans="1:15" x14ac:dyDescent="0.3">
      <c r="H43" s="8" t="s">
        <v>29</v>
      </c>
      <c r="I43" s="9"/>
      <c r="J43" s="10">
        <v>1.5</v>
      </c>
      <c r="M43">
        <v>1</v>
      </c>
      <c r="O43">
        <v>1.2</v>
      </c>
    </row>
    <row r="44" spans="1:15" x14ac:dyDescent="0.3">
      <c r="A44" s="34" t="s">
        <v>61</v>
      </c>
    </row>
    <row r="45" spans="1:15" x14ac:dyDescent="0.3">
      <c r="A45" s="33" t="s">
        <v>43</v>
      </c>
    </row>
    <row r="46" spans="1:15" x14ac:dyDescent="0.3">
      <c r="A46" s="33" t="s">
        <v>62</v>
      </c>
      <c r="H46" t="s">
        <v>30</v>
      </c>
    </row>
    <row r="47" spans="1:15" x14ac:dyDescent="0.3">
      <c r="A47" s="33" t="s">
        <v>67</v>
      </c>
      <c r="H47" s="1" t="s">
        <v>31</v>
      </c>
      <c r="J47">
        <v>2</v>
      </c>
    </row>
    <row r="48" spans="1:15" x14ac:dyDescent="0.3">
      <c r="A48" s="34" t="s">
        <v>63</v>
      </c>
      <c r="H48" s="1" t="s">
        <v>32</v>
      </c>
      <c r="J48">
        <v>1.5</v>
      </c>
      <c r="M48">
        <v>1.5</v>
      </c>
      <c r="O48">
        <v>2</v>
      </c>
    </row>
    <row r="49" spans="1:15" x14ac:dyDescent="0.3">
      <c r="A49" s="33" t="s">
        <v>64</v>
      </c>
      <c r="F49" t="s">
        <v>45</v>
      </c>
      <c r="H49" s="1"/>
      <c r="J49">
        <v>2</v>
      </c>
    </row>
    <row r="50" spans="1:15" x14ac:dyDescent="0.3">
      <c r="A50" s="33" t="s">
        <v>57</v>
      </c>
    </row>
    <row r="51" spans="1:15" x14ac:dyDescent="0.3">
      <c r="H51" s="11" t="s">
        <v>33</v>
      </c>
    </row>
    <row r="52" spans="1:15" x14ac:dyDescent="0.3">
      <c r="H52" s="1" t="s">
        <v>34</v>
      </c>
      <c r="J52">
        <v>1.5</v>
      </c>
    </row>
    <row r="53" spans="1:15" x14ac:dyDescent="0.3">
      <c r="H53" s="1" t="s">
        <v>35</v>
      </c>
      <c r="J53">
        <v>1.5</v>
      </c>
    </row>
    <row r="54" spans="1:15" x14ac:dyDescent="0.3">
      <c r="H54" s="1"/>
    </row>
    <row r="55" spans="1:15" x14ac:dyDescent="0.3">
      <c r="H55" s="1" t="s">
        <v>36</v>
      </c>
      <c r="J55">
        <v>1.5</v>
      </c>
      <c r="M55">
        <v>1.5</v>
      </c>
      <c r="O55">
        <v>1</v>
      </c>
    </row>
    <row r="58" spans="1:15" x14ac:dyDescent="0.3">
      <c r="J58" t="s">
        <v>38</v>
      </c>
      <c r="M58">
        <f>M55*M48*M43*M37*M30*M26*M18</f>
        <v>7.4250000000000007</v>
      </c>
      <c r="O58">
        <f>O55*O48*O43*O37*O30*O26*O18</f>
        <v>4.32</v>
      </c>
    </row>
    <row r="60" spans="1:15" x14ac:dyDescent="0.3">
      <c r="J60" t="s">
        <v>39</v>
      </c>
      <c r="M60">
        <f>M58*M14</f>
        <v>23.213825765129833</v>
      </c>
      <c r="O60">
        <f>O58*O14</f>
        <v>19.932125697228059</v>
      </c>
    </row>
    <row r="61" spans="1:15" x14ac:dyDescent="0.3">
      <c r="J61" t="s">
        <v>41</v>
      </c>
      <c r="M61">
        <f>M58+M14</f>
        <v>10.551441180488867</v>
      </c>
      <c r="O61">
        <f>O58+O14</f>
        <v>8.9339179854694581</v>
      </c>
    </row>
  </sheetData>
  <sheetProtection password="B66C" sheet="1" objects="1" scenarios="1"/>
  <customSheetViews>
    <customSheetView guid="{4DC1CC7C-6957-4C46-9FE8-8E61DD70BB35}" topLeftCell="A34">
      <selection activeCell="A46" sqref="A4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customSheetViews>
    <customSheetView guid="{4DC1CC7C-6957-4C46-9FE8-8E61DD70BB3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18</vt:i4>
      </vt:variant>
    </vt:vector>
  </HeadingPairs>
  <TitlesOfParts>
    <vt:vector size="21" baseType="lpstr">
      <vt:lpstr>Allegato 2a</vt:lpstr>
      <vt:lpstr>Foglio1</vt:lpstr>
      <vt:lpstr>Foglio3</vt:lpstr>
      <vt:lpstr>'Allegato 2a'!Area_stampa</vt:lpstr>
      <vt:lpstr>CATEGORIA</vt:lpstr>
      <vt:lpstr>Cbiv</vt:lpstr>
      <vt:lpstr>Cbivacco</vt:lpstr>
      <vt:lpstr>CCCC</vt:lpstr>
      <vt:lpstr>Coeff_economico</vt:lpstr>
      <vt:lpstr>Coefficiente_rif</vt:lpstr>
      <vt:lpstr>Cpda</vt:lpstr>
      <vt:lpstr>Cprec</vt:lpstr>
      <vt:lpstr>Crif</vt:lpstr>
      <vt:lpstr>Crifugio</vt:lpstr>
      <vt:lpstr>esponente</vt:lpstr>
      <vt:lpstr>Richiesta</vt:lpstr>
      <vt:lpstr>SINO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Dario Brioschi</cp:lastModifiedBy>
  <cp:lastPrinted>2018-03-22T09:35:26Z</cp:lastPrinted>
  <dcterms:created xsi:type="dcterms:W3CDTF">2018-03-18T14:37:38Z</dcterms:created>
  <dcterms:modified xsi:type="dcterms:W3CDTF">2025-01-15T18:26:37Z</dcterms:modified>
</cp:coreProperties>
</file>