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55" yWindow="210" windowWidth="19440" windowHeight="12060"/>
  </bookViews>
  <sheets>
    <sheet name="Richiesta" sheetId="2" r:id="rId1"/>
    <sheet name="Grafico2" sheetId="5" r:id="rId2"/>
    <sheet name="Foglio1" sheetId="1" r:id="rId3"/>
    <sheet name="Foglio3" sheetId="3" r:id="rId4"/>
  </sheets>
  <definedNames>
    <definedName name="_xlnm.Print_Area" localSheetId="0">Richiesta!$B$1:$R$69</definedName>
    <definedName name="CATEGORIA">Foglio1!$A$39:$A$42</definedName>
    <definedName name="Cbiv">Richiesta!$J$8</definedName>
    <definedName name="Cbivacco">Richiesta!#REF!</definedName>
    <definedName name="CCCC">Richiesta!#REF!</definedName>
    <definedName name="Coeff_economico">Foglio1!$M$3</definedName>
    <definedName name="Coefficiente_rif">Foglio1!$M$5</definedName>
    <definedName name="Cpda">Richiesta!$J$13</definedName>
    <definedName name="Cprec">Richiesta!$Q$13</definedName>
    <definedName name="Crif">Richiesta!#REF!</definedName>
    <definedName name="Crifugio">Richiesta!$J$8</definedName>
    <definedName name="esponente">Foglio1!$M$11</definedName>
    <definedName name="Richiesta">Richiesta!$E$19</definedName>
    <definedName name="SINO">Foglio1!$A$49:$A$50</definedName>
    <definedName name="TIPO">Foglio1!$A$45:$A$46</definedName>
    <definedName name="TIPO1">Foglio1!$A$45:$A$47</definedName>
    <definedName name="Valore_cercato">Foglio1!$M$7</definedName>
    <definedName name="Valore_riferimento">Foglio1!$M$9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2" i="2" l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4" i="1"/>
  <c r="B4" i="1"/>
  <c r="Q13" i="2"/>
  <c r="O64" i="2" s="1"/>
  <c r="Q8" i="2"/>
  <c r="L19" i="2"/>
  <c r="L5" i="2" l="1"/>
  <c r="G34" i="2"/>
  <c r="H64" i="2" s="1"/>
  <c r="Q58" i="2"/>
  <c r="J8" i="2"/>
  <c r="H8" i="2" s="1"/>
  <c r="E64" i="2" s="1"/>
  <c r="N56" i="2"/>
  <c r="L64" i="2" s="1"/>
  <c r="F64" i="2"/>
  <c r="G28" i="2"/>
  <c r="G64" i="2" s="1"/>
  <c r="I64" i="2"/>
  <c r="G48" i="2"/>
  <c r="J64" i="2" s="1"/>
  <c r="N54" i="2"/>
  <c r="E21" i="2"/>
  <c r="C64" i="2" s="1"/>
  <c r="E17" i="2"/>
  <c r="F19" i="2" s="1"/>
  <c r="F15" i="2"/>
  <c r="B3" i="1"/>
  <c r="B5" i="1"/>
  <c r="B6" i="1"/>
  <c r="O14" i="1" s="1"/>
  <c r="B7" i="1"/>
  <c r="B8" i="1"/>
  <c r="O58" i="1"/>
  <c r="M58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M14" i="1" s="1"/>
  <c r="B9" i="1"/>
  <c r="B10" i="1"/>
  <c r="M3" i="1"/>
  <c r="K64" i="2" l="1"/>
  <c r="N58" i="2"/>
  <c r="M64" i="2" s="1"/>
  <c r="C67" i="2" s="1"/>
  <c r="O60" i="1"/>
  <c r="O61" i="1"/>
  <c r="M60" i="1"/>
  <c r="M61" i="1"/>
</calcChain>
</file>

<file path=xl/comments1.xml><?xml version="1.0" encoding="utf-8"?>
<comments xmlns="http://schemas.openxmlformats.org/spreadsheetml/2006/main">
  <authors>
    <author>alberto</author>
    <author>Alberto.Pirovano</author>
  </authors>
  <commentList>
    <comment ref="Q3" authorId="0">
      <text>
        <r>
          <rPr>
            <b/>
            <sz val="9"/>
            <color indexed="81"/>
            <rFont val="Tahoma"/>
            <family val="2"/>
          </rPr>
          <t>Anno dell'ultimo contributo per interventi sulla medesima struttura dal fondo stabile. Sono esclusi i contributi del fondo ordinario.</t>
        </r>
      </text>
    </comment>
    <comment ref="K5" authorId="0">
      <text>
        <r>
          <rPr>
            <b/>
            <sz val="9"/>
            <color indexed="81"/>
            <rFont val="Tahoma"/>
            <family val="2"/>
          </rPr>
          <t>Codice unico attribuito dal sistema UnicoCAI</t>
        </r>
      </text>
    </comment>
    <comment ref="C8" authorId="0">
      <text>
        <r>
          <rPr>
            <b/>
            <sz val="9"/>
            <color indexed="81"/>
            <rFont val="Tahoma"/>
            <family val="2"/>
          </rPr>
          <t>Categoria del rifugio definito da OTC ROA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Coefficiente legato alla categoria della struttura.</t>
        </r>
      </text>
    </comment>
    <comment ref="E11" authorId="0">
      <text>
        <r>
          <rPr>
            <b/>
            <sz val="9"/>
            <color indexed="81"/>
            <rFont val="Tahoma"/>
            <family val="2"/>
          </rPr>
          <t>Importo complessivo dei lavori con iva, se la sezione non recupera l'imposta, senza iva in caso contrario.</t>
        </r>
      </text>
    </comment>
    <comment ref="Q11" authorId="0">
      <text>
        <r>
          <rPr>
            <b/>
            <sz val="9"/>
            <color indexed="81"/>
            <rFont val="Tahoma"/>
            <family val="2"/>
          </rPr>
          <t>Quota percentuale dei proventi dei rifugi complessivamente detenuti dalla sezione e reinvestiti nelle strutture. Vd. Linea guida allegata.</t>
        </r>
      </text>
    </comment>
    <comment ref="E13" authorId="0">
      <text>
        <r>
          <rPr>
            <b/>
            <sz val="9"/>
            <color indexed="81"/>
            <rFont val="Tahoma"/>
            <family val="2"/>
          </rPr>
          <t>Eventuali fondi raccolti presso altri enti pubblici, privati, fondazioni, ecc...</t>
        </r>
      </text>
    </comment>
    <comment ref="E15" authorId="0">
      <text>
        <r>
          <rPr>
            <b/>
            <sz val="9"/>
            <color indexed="81"/>
            <rFont val="Tahoma"/>
            <family val="2"/>
          </rPr>
          <t>Quota autofinanziamento della sezione</t>
        </r>
      </text>
    </comment>
    <comment ref="E17" authorId="0">
      <text>
        <r>
          <rPr>
            <b/>
            <sz val="9"/>
            <color indexed="81"/>
            <rFont val="Tahoma"/>
            <family val="2"/>
          </rPr>
          <t>Quota scoperta da finanziare</t>
        </r>
      </text>
    </comment>
    <comment ref="E19" authorId="0">
      <text>
        <r>
          <rPr>
            <b/>
            <sz val="9"/>
            <color indexed="81"/>
            <rFont val="Tahoma"/>
            <family val="2"/>
          </rPr>
          <t>Quota richiesta al fondo stabile, massimo 80% dello scoperto.</t>
        </r>
      </text>
    </comment>
    <comment ref="E21" authorId="0">
      <text>
        <r>
          <rPr>
            <b/>
            <sz val="9"/>
            <color indexed="81"/>
            <rFont val="Tahoma"/>
            <family val="2"/>
          </rPr>
          <t>Coefficiente in funzione della richiesta economica.</t>
        </r>
      </text>
    </comment>
    <comment ref="D28" authorId="0">
      <text>
        <r>
          <rPr>
            <b/>
            <sz val="9"/>
            <color indexed="81"/>
            <rFont val="Tahoma"/>
            <family val="2"/>
          </rPr>
          <t>Sono ad apertura annuale i rifugi con almeno 150 giorni di apertura anche non continuativi.</t>
        </r>
      </text>
    </comment>
    <comment ref="D34" authorId="0">
      <text>
        <r>
          <rPr>
            <b/>
            <sz val="9"/>
            <color indexed="81"/>
            <rFont val="Tahoma"/>
            <family val="2"/>
          </rPr>
          <t>Interventi conseguenti a necessità di lavori funzionali al mantenimento dell'agibilità, segnalati dagli enti competenti o evidenziati da obblighi normativi.</t>
        </r>
      </text>
    </comment>
    <comment ref="D42" authorId="0">
      <text>
        <r>
          <rPr>
            <b/>
            <sz val="9"/>
            <color indexed="81"/>
            <rFont val="Tahoma"/>
            <family val="2"/>
          </rPr>
          <t>Miglioramento della classe energetica tra ante e post operam. Le classi eneregtiche ante e post operam devono essere calcolate con il medesimo criterio.</t>
        </r>
      </text>
    </comment>
    <comment ref="D48" authorId="0">
      <text>
        <r>
          <rPr>
            <b/>
            <sz val="9"/>
            <color indexed="81"/>
            <rFont val="Tahoma"/>
            <family val="2"/>
          </rPr>
          <t>Percentuale di riduzione delle emissioni di anidride carbonica calcolate come da apposito allegato.</t>
        </r>
      </text>
    </comment>
    <comment ref="C64" authorId="0">
      <text>
        <r>
          <rPr>
            <b/>
            <sz val="11"/>
            <color indexed="81"/>
            <rFont val="Tahoma"/>
            <family val="2"/>
          </rPr>
          <t>Coefficiente in funzione della richiesta economica.</t>
        </r>
      </text>
    </comment>
    <comment ref="E64" authorId="0">
      <text>
        <r>
          <rPr>
            <b/>
            <sz val="11"/>
            <color indexed="81"/>
            <rFont val="Tahoma"/>
            <family val="2"/>
          </rPr>
          <t>Coefficiente legato alla categoria della struttura.</t>
        </r>
      </text>
    </comment>
    <comment ref="C67" authorId="1">
      <text>
        <r>
          <rPr>
            <b/>
            <sz val="10"/>
            <color indexed="81"/>
            <rFont val="Tahoma"/>
            <family val="2"/>
          </rPr>
          <t>Indice totale per la Graduatoria</t>
        </r>
      </text>
    </comment>
  </commentList>
</comments>
</file>

<file path=xl/sharedStrings.xml><?xml version="1.0" encoding="utf-8"?>
<sst xmlns="http://schemas.openxmlformats.org/spreadsheetml/2006/main" count="108" uniqueCount="100">
  <si>
    <t>Coefficiente ricercato</t>
  </si>
  <si>
    <t>Coefficiente di riferimento</t>
  </si>
  <si>
    <t>Vlaore ricercato</t>
  </si>
  <si>
    <t>Valore riferimento</t>
  </si>
  <si>
    <t>esponente</t>
  </si>
  <si>
    <t>Coefficienti categoria rifugi</t>
  </si>
  <si>
    <t>Cat. C</t>
  </si>
  <si>
    <t>Cat. D</t>
  </si>
  <si>
    <t>Cat. E</t>
  </si>
  <si>
    <t>Coefficienti categoria bivacchi</t>
  </si>
  <si>
    <t>&gt;= 8 posti</t>
  </si>
  <si>
    <t>&lt; 8 posti</t>
  </si>
  <si>
    <t>Coefficienti strutturali</t>
  </si>
  <si>
    <t>Coefficiente stagionalità</t>
  </si>
  <si>
    <t>annuale</t>
  </si>
  <si>
    <t>stagionale</t>
  </si>
  <si>
    <t>Coefficiente urgenza</t>
  </si>
  <si>
    <t>Ordinario</t>
  </si>
  <si>
    <t>Urgente</t>
  </si>
  <si>
    <t>Coefficienti ambientali</t>
  </si>
  <si>
    <t>Efficienza energetica</t>
  </si>
  <si>
    <t>1 classe</t>
  </si>
  <si>
    <t>2 classi</t>
  </si>
  <si>
    <t>3 classi</t>
  </si>
  <si>
    <t>&gt; 3 classi</t>
  </si>
  <si>
    <t>Riduzione CO2 da fonti non rinnovabili</t>
  </si>
  <si>
    <t>&gt; 20 %</t>
  </si>
  <si>
    <t>&gt; 35 %</t>
  </si>
  <si>
    <t>&gt; 50 %</t>
  </si>
  <si>
    <t>&gt; 70 %</t>
  </si>
  <si>
    <t>Reinvestimento canoni &gt;70 %</t>
  </si>
  <si>
    <t>Reinvestimento canoni &gt;50 %</t>
  </si>
  <si>
    <t>Coefficienti premiali</t>
  </si>
  <si>
    <t>Spese per destagionalizzazione &gt; 55 %</t>
  </si>
  <si>
    <t>Spese per adeguamento approvigionamento idrico &gt;55%</t>
  </si>
  <si>
    <t>Interventi premiali scorso anno fuori graduatoria</t>
  </si>
  <si>
    <t>esempio 1</t>
  </si>
  <si>
    <t>Premiali</t>
  </si>
  <si>
    <t>Coefficiente totale</t>
  </si>
  <si>
    <t>esempio 2</t>
  </si>
  <si>
    <t>Totale con somma</t>
  </si>
  <si>
    <t>SEZIONE</t>
  </si>
  <si>
    <t>RIFUGIO</t>
  </si>
  <si>
    <t>Categoria</t>
  </si>
  <si>
    <t>Raccolta fondi esterni &gt; 35 %</t>
  </si>
  <si>
    <t>Spesa da sostenere</t>
  </si>
  <si>
    <t>Raccolta fondi esterna</t>
  </si>
  <si>
    <t>Autofinanziamento</t>
  </si>
  <si>
    <t>Scoperto</t>
  </si>
  <si>
    <t>Coefficiente di merito</t>
  </si>
  <si>
    <t>Se sì inserire importo lavori allocato a questa voce</t>
  </si>
  <si>
    <t>Reinvestimento proventi (% media degli ultimi 3 esercizi)</t>
  </si>
  <si>
    <t>CALCOLO COEFFICIENTI</t>
  </si>
  <si>
    <t>C1</t>
  </si>
  <si>
    <t>Coefficiente economico (Ce)</t>
  </si>
  <si>
    <t>C2</t>
  </si>
  <si>
    <t>Ce</t>
  </si>
  <si>
    <t>Cf</t>
  </si>
  <si>
    <t>ULTIMO CONTRIBUTO RICEVUTO MEDESIMA STR. (ANNO)</t>
  </si>
  <si>
    <t>Ccat</t>
  </si>
  <si>
    <t>C</t>
  </si>
  <si>
    <t>NO</t>
  </si>
  <si>
    <t>IMPORTO</t>
  </si>
  <si>
    <t>CATEGORIA</t>
  </si>
  <si>
    <t>D</t>
  </si>
  <si>
    <t>E</t>
  </si>
  <si>
    <t>TIPO</t>
  </si>
  <si>
    <t>BIVACCO</t>
  </si>
  <si>
    <t>SI/NO</t>
  </si>
  <si>
    <t>SI</t>
  </si>
  <si>
    <t>%</t>
  </si>
  <si>
    <t>Il rifugio ha apertura annuale? (SI=ANNUALE NO=STAGIONALE)</t>
  </si>
  <si>
    <t>Riduzione delle emissioni:</t>
  </si>
  <si>
    <t>Richiesta fondo pro-rifugi (max 80% dello scop.)</t>
  </si>
  <si>
    <t>Miglioramento prestazione energetica:</t>
  </si>
  <si>
    <t>Periodo di apertura:</t>
  </si>
  <si>
    <t>Crifugio</t>
  </si>
  <si>
    <t>PUNTO D'APPOGGIO</t>
  </si>
  <si>
    <t>Firma presidente sezione</t>
  </si>
  <si>
    <t>Codice UnicoCAI</t>
  </si>
  <si>
    <t>Gli interventi comportano spese superiori al 50% dell'importo lavori per interventi necessari alla continuità di apertura su richiesta di enti o normative cogenti?</t>
  </si>
  <si>
    <t xml:space="preserve">Gli interventi sono volti a ridurre l'emissione di CO2 del sistema di generazione di energia elettrica, locale e non connesso alla rete, (con spesa almeno pari al 25 % </t>
  </si>
  <si>
    <t>dell'importo lavori), per una percentuale pari a:</t>
  </si>
  <si>
    <t>Coefficiente finanziamento esercizi precedenti (Cb)</t>
  </si>
  <si>
    <t>REIMPIEGO FINANZIARIO (Cf)</t>
  </si>
  <si>
    <t>Urgenza lavori:</t>
  </si>
  <si>
    <t>Coefficiente reimpiego finanziario</t>
  </si>
  <si>
    <t>P1</t>
  </si>
  <si>
    <t>Gli interventi sono volti al miglioramento della classe energetica (solo in riscaldamento). Per un miglioramento rispetto alla situaizone precedente pari a (kWh/mq anno):</t>
  </si>
  <si>
    <t>P2</t>
  </si>
  <si>
    <r>
      <rPr>
        <b/>
        <sz val="14"/>
        <color theme="1"/>
        <rFont val="Calibri"/>
        <family val="2"/>
        <scheme val="minor"/>
      </rPr>
      <t>Interventi privilegiati</t>
    </r>
    <r>
      <rPr>
        <sz val="14"/>
        <color theme="1"/>
        <rFont val="Calibri"/>
        <family val="2"/>
        <scheme val="minor"/>
      </rPr>
      <t>:</t>
    </r>
  </si>
  <si>
    <t>Le spese sono rivolte ad interventi di destagionalizzazione</t>
  </si>
  <si>
    <t>Le spese sono volte al miglioramento del ciclo delle acque inteso come intervento sulla captazione e/o sullo scarico dei reflui</t>
  </si>
  <si>
    <t>P3</t>
  </si>
  <si>
    <t>P4</t>
  </si>
  <si>
    <t>Coefficiente P</t>
  </si>
  <si>
    <t>P</t>
  </si>
  <si>
    <t>Indice totale (T)</t>
  </si>
  <si>
    <t>Cb</t>
  </si>
  <si>
    <t>ALL. 2C - Scheda richiesta contributo fondo stabile pro-rifugi -MODULO PER INTERVENTI SU RIFUGI DI IMPORTO &gt;= 40.000 €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</si>
</sst>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5" x14ac:knownFonts="1"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indexed="81"/>
      <name val="Tahoma"/>
      <family val="2"/>
    </font>
    <font>
      <b/>
      <sz val="10"/>
      <color indexed="81"/>
      <name val="Tahoma"/>
      <family val="2"/>
    </font>
    <font>
      <sz val="2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4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left"/>
    </xf>
    <xf numFmtId="0" fontId="1" fillId="2" borderId="0" xfId="1" applyFill="1"/>
    <xf numFmtId="0" fontId="0" fillId="2" borderId="0" xfId="0" applyFill="1"/>
    <xf numFmtId="0" fontId="0" fillId="2" borderId="0" xfId="0" applyFill="1" applyBorder="1"/>
    <xf numFmtId="0" fontId="3" fillId="2" borderId="0" xfId="0" applyFont="1" applyFill="1"/>
    <xf numFmtId="0" fontId="0" fillId="4" borderId="16" xfId="0" applyFill="1" applyBorder="1"/>
    <xf numFmtId="0" fontId="0" fillId="4" borderId="17" xfId="0" applyFill="1" applyBorder="1"/>
    <xf numFmtId="0" fontId="0" fillId="4" borderId="18" xfId="0" applyFill="1" applyBorder="1"/>
    <xf numFmtId="0" fontId="0" fillId="4" borderId="19" xfId="0" applyFill="1" applyBorder="1"/>
    <xf numFmtId="0" fontId="0" fillId="4" borderId="2" xfId="0" applyFill="1" applyBorder="1"/>
    <xf numFmtId="0" fontId="0" fillId="4" borderId="0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3" borderId="20" xfId="0" applyFill="1" applyBorder="1"/>
    <xf numFmtId="0" fontId="0" fillId="2" borderId="0" xfId="0" applyFill="1" applyBorder="1" applyAlignment="1">
      <alignment horizontal="right"/>
    </xf>
    <xf numFmtId="0" fontId="0" fillId="2" borderId="0" xfId="0" applyFill="1" applyBorder="1" applyAlignment="1">
      <alignment horizontal="left"/>
    </xf>
    <xf numFmtId="0" fontId="0" fillId="0" borderId="9" xfId="0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" fontId="0" fillId="0" borderId="9" xfId="0" applyNumberFormat="1" applyFill="1" applyBorder="1" applyProtection="1">
      <protection locked="0"/>
    </xf>
    <xf numFmtId="0" fontId="0" fillId="0" borderId="22" xfId="0" applyFill="1" applyBorder="1" applyProtection="1">
      <protection locked="0"/>
    </xf>
    <xf numFmtId="0" fontId="7" fillId="4" borderId="1" xfId="0" applyFont="1" applyFill="1" applyBorder="1"/>
    <xf numFmtId="0" fontId="0" fillId="0" borderId="10" xfId="0" applyFill="1" applyBorder="1" applyAlignment="1" applyProtection="1">
      <protection locked="0"/>
    </xf>
    <xf numFmtId="0" fontId="0" fillId="0" borderId="12" xfId="0" applyBorder="1" applyAlignment="1"/>
    <xf numFmtId="0" fontId="6" fillId="4" borderId="14" xfId="0" applyFont="1" applyFill="1" applyBorder="1" applyAlignment="1">
      <alignment horizontal="left"/>
    </xf>
    <xf numFmtId="0" fontId="2" fillId="7" borderId="13" xfId="0" applyFont="1" applyFill="1" applyBorder="1"/>
    <xf numFmtId="0" fontId="8" fillId="2" borderId="0" xfId="0" applyFont="1" applyFill="1"/>
    <xf numFmtId="0" fontId="7" fillId="4" borderId="15" xfId="0" applyFont="1" applyFill="1" applyBorder="1" applyAlignment="1">
      <alignment horizontal="center"/>
    </xf>
    <xf numFmtId="0" fontId="7" fillId="2" borderId="0" xfId="0" applyFont="1" applyFill="1"/>
    <xf numFmtId="0" fontId="0" fillId="5" borderId="0" xfId="0" applyFill="1" applyBorder="1"/>
    <xf numFmtId="0" fontId="0" fillId="5" borderId="7" xfId="0" applyFill="1" applyBorder="1"/>
    <xf numFmtId="0" fontId="0" fillId="5" borderId="2" xfId="0" applyFill="1" applyBorder="1"/>
    <xf numFmtId="0" fontId="0" fillId="5" borderId="3" xfId="0" applyFill="1" applyBorder="1"/>
    <xf numFmtId="0" fontId="0" fillId="5" borderId="5" xfId="0" applyFill="1" applyBorder="1"/>
    <xf numFmtId="0" fontId="0" fillId="5" borderId="8" xfId="0" applyFill="1" applyBorder="1"/>
    <xf numFmtId="0" fontId="0" fillId="5" borderId="4" xfId="0" applyFill="1" applyBorder="1"/>
    <xf numFmtId="0" fontId="0" fillId="5" borderId="6" xfId="0" applyFill="1" applyBorder="1"/>
    <xf numFmtId="0" fontId="0" fillId="5" borderId="1" xfId="0" applyFill="1" applyBorder="1"/>
    <xf numFmtId="0" fontId="0" fillId="0" borderId="18" xfId="0" applyFill="1" applyBorder="1"/>
    <xf numFmtId="0" fontId="10" fillId="2" borderId="0" xfId="0" applyFont="1" applyFill="1" applyAlignment="1">
      <alignment horizontal="right"/>
    </xf>
    <xf numFmtId="0" fontId="8" fillId="2" borderId="0" xfId="0" applyFont="1" applyFill="1" applyProtection="1">
      <protection hidden="1"/>
    </xf>
    <xf numFmtId="0" fontId="2" fillId="7" borderId="13" xfId="0" applyFont="1" applyFill="1" applyBorder="1" applyProtection="1">
      <protection hidden="1"/>
    </xf>
    <xf numFmtId="0" fontId="0" fillId="2" borderId="0" xfId="0" applyFill="1" applyProtection="1">
      <protection hidden="1"/>
    </xf>
    <xf numFmtId="0" fontId="3" fillId="6" borderId="17" xfId="0" applyFont="1" applyFill="1" applyBorder="1" applyProtection="1">
      <protection hidden="1"/>
    </xf>
    <xf numFmtId="0" fontId="3" fillId="5" borderId="17" xfId="0" applyFont="1" applyFill="1" applyBorder="1" applyProtection="1">
      <protection hidden="1"/>
    </xf>
    <xf numFmtId="0" fontId="3" fillId="5" borderId="18" xfId="0" applyFont="1" applyFill="1" applyBorder="1" applyProtection="1">
      <protection hidden="1"/>
    </xf>
    <xf numFmtId="0" fontId="4" fillId="5" borderId="19" xfId="0" applyFont="1" applyFill="1" applyBorder="1" applyProtection="1">
      <protection hidden="1"/>
    </xf>
    <xf numFmtId="0" fontId="3" fillId="5" borderId="21" xfId="0" applyFont="1" applyFill="1" applyBorder="1" applyProtection="1">
      <protection hidden="1"/>
    </xf>
    <xf numFmtId="0" fontId="5" fillId="3" borderId="21" xfId="0" applyFont="1" applyFill="1" applyBorder="1" applyProtection="1">
      <protection hidden="1"/>
    </xf>
    <xf numFmtId="164" fontId="2" fillId="7" borderId="13" xfId="0" applyNumberFormat="1" applyFont="1" applyFill="1" applyBorder="1" applyProtection="1">
      <protection hidden="1"/>
    </xf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13" fillId="2" borderId="23" xfId="0" applyFont="1" applyFill="1" applyBorder="1"/>
    <xf numFmtId="0" fontId="0" fillId="2" borderId="24" xfId="0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0" fontId="7" fillId="4" borderId="14" xfId="0" applyFont="1" applyFill="1" applyBorder="1"/>
    <xf numFmtId="0" fontId="0" fillId="4" borderId="15" xfId="0" applyFill="1" applyBorder="1"/>
    <xf numFmtId="0" fontId="0" fillId="4" borderId="23" xfId="0" applyFill="1" applyBorder="1"/>
    <xf numFmtId="0" fontId="0" fillId="4" borderId="24" xfId="0" applyFill="1" applyBorder="1"/>
    <xf numFmtId="0" fontId="0" fillId="4" borderId="25" xfId="0" applyFill="1" applyBorder="1"/>
    <xf numFmtId="0" fontId="0" fillId="4" borderId="26" xfId="0" applyFill="1" applyBorder="1"/>
    <xf numFmtId="0" fontId="0" fillId="2" borderId="23" xfId="0" applyFill="1" applyBorder="1"/>
    <xf numFmtId="0" fontId="7" fillId="4" borderId="27" xfId="0" applyFont="1" applyFill="1" applyBorder="1"/>
    <xf numFmtId="0" fontId="0" fillId="4" borderId="28" xfId="0" applyFill="1" applyBorder="1"/>
    <xf numFmtId="0" fontId="6" fillId="4" borderId="27" xfId="0" applyFont="1" applyFill="1" applyBorder="1"/>
    <xf numFmtId="0" fontId="0" fillId="4" borderId="26" xfId="0" applyFill="1" applyBorder="1" applyAlignment="1">
      <alignment horizontal="center" vertical="center"/>
    </xf>
    <xf numFmtId="164" fontId="0" fillId="0" borderId="29" xfId="0" applyNumberFormat="1" applyFill="1" applyBorder="1" applyProtection="1">
      <protection locked="0"/>
    </xf>
    <xf numFmtId="164" fontId="0" fillId="0" borderId="30" xfId="0" applyNumberFormat="1" applyFill="1" applyBorder="1" applyProtection="1">
      <protection locked="0"/>
    </xf>
    <xf numFmtId="0" fontId="14" fillId="4" borderId="0" xfId="0" applyFont="1" applyFill="1" applyBorder="1"/>
    <xf numFmtId="0" fontId="3" fillId="7" borderId="13" xfId="0" applyFont="1" applyFill="1" applyBorder="1" applyProtection="1">
      <protection hidden="1"/>
    </xf>
    <xf numFmtId="0" fontId="3" fillId="5" borderId="19" xfId="0" applyFont="1" applyFill="1" applyBorder="1" applyProtection="1">
      <protection hidden="1"/>
    </xf>
    <xf numFmtId="0" fontId="10" fillId="5" borderId="18" xfId="0" applyFont="1" applyFill="1" applyBorder="1" applyProtection="1">
      <protection hidden="1"/>
    </xf>
    <xf numFmtId="0" fontId="0" fillId="4" borderId="2" xfId="0" applyFill="1" applyBorder="1" applyProtection="1">
      <protection hidden="1"/>
    </xf>
    <xf numFmtId="0" fontId="0" fillId="4" borderId="0" xfId="0" applyFill="1" applyBorder="1" applyProtection="1">
      <protection hidden="1"/>
    </xf>
    <xf numFmtId="0" fontId="14" fillId="4" borderId="0" xfId="0" applyFont="1" applyFill="1" applyBorder="1" applyProtection="1">
      <protection hidden="1"/>
    </xf>
    <xf numFmtId="0" fontId="0" fillId="4" borderId="18" xfId="0" applyFill="1" applyBorder="1" applyProtection="1">
      <protection hidden="1"/>
    </xf>
    <xf numFmtId="0" fontId="3" fillId="5" borderId="20" xfId="0" applyFont="1" applyFill="1" applyBorder="1" applyProtection="1">
      <protection hidden="1"/>
    </xf>
    <xf numFmtId="0" fontId="3" fillId="2" borderId="0" xfId="0" applyFont="1" applyFill="1" applyProtection="1">
      <protection hidden="1"/>
    </xf>
    <xf numFmtId="0" fontId="3" fillId="6" borderId="14" xfId="0" applyFont="1" applyFill="1" applyBorder="1" applyProtection="1">
      <protection hidden="1"/>
    </xf>
    <xf numFmtId="0" fontId="3" fillId="5" borderId="14" xfId="0" applyFont="1" applyFill="1" applyBorder="1" applyProtection="1">
      <protection hidden="1"/>
    </xf>
    <xf numFmtId="0" fontId="3" fillId="5" borderId="15" xfId="0" applyFont="1" applyFill="1" applyBorder="1" applyProtection="1">
      <protection hidden="1"/>
    </xf>
    <xf numFmtId="0" fontId="3" fillId="5" borderId="16" xfId="0" applyFont="1" applyFill="1" applyBorder="1" applyProtection="1">
      <protection hidden="1"/>
    </xf>
    <xf numFmtId="0" fontId="0" fillId="0" borderId="10" xfId="0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2">
    <cellStyle name="Normale" xfId="0" builtinId="0"/>
    <cellStyle name="Titolo" xfId="1" builtinId="1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0"/>
    <c:plotArea>
      <c:layout>
        <c:manualLayout>
          <c:layoutTarget val="inner"/>
          <c:xMode val="edge"/>
          <c:yMode val="edge"/>
          <c:x val="4.4016185476815406E-2"/>
          <c:y val="2.8252405949256338E-2"/>
          <c:w val="0.73870319335083123"/>
          <c:h val="0.8326195683872849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Foglio1!$B$3:$B$36</c:f>
              <c:numCache>
                <c:formatCode>General</c:formatCode>
                <c:ptCount val="34"/>
                <c:pt idx="0">
                  <c:v>2.69240746475176</c:v>
                </c:pt>
                <c:pt idx="1">
                  <c:v>2.7670561551522197</c:v>
                </c:pt>
                <c:pt idx="2">
                  <c:v>2.8890747815205113</c:v>
                </c:pt>
                <c:pt idx="3">
                  <c:v>2.9874131292561357</c:v>
                </c:pt>
                <c:pt idx="4">
                  <c:v>3.0702410372543296</c:v>
                </c:pt>
                <c:pt idx="5">
                  <c:v>3.1420601209270576</c:v>
                </c:pt>
                <c:pt idx="6">
                  <c:v>3.2056291800962384</c:v>
                </c:pt>
                <c:pt idx="7">
                  <c:v>3.2627677508158737</c:v>
                </c:pt>
                <c:pt idx="8">
                  <c:v>3.314742408677279</c:v>
                </c:pt>
                <c:pt idx="9">
                  <c:v>3.3624720842652103</c:v>
                </c:pt>
                <c:pt idx="10">
                  <c:v>3.4066457268273194</c:v>
                </c:pt>
                <c:pt idx="11">
                  <c:v>3.4477938251231874</c:v>
                </c:pt>
                <c:pt idx="12">
                  <c:v>3.4863339895824641</c:v>
                </c:pt>
                <c:pt idx="13">
                  <c:v>3.5226011580399761</c:v>
                </c:pt>
                <c:pt idx="14">
                  <c:v>3.5568682770046625</c:v>
                </c:pt>
                <c:pt idx="15">
                  <c:v>3.5893608610076733</c:v>
                </c:pt>
                <c:pt idx="16">
                  <c:v>3.620267490752759</c:v>
                </c:pt>
                <c:pt idx="17">
                  <c:v>3.6497475425274062</c:v>
                </c:pt>
                <c:pt idx="18">
                  <c:v>3.6779369844369456</c:v>
                </c:pt>
                <c:pt idx="19">
                  <c:v>3.7049527941804494</c:v>
                </c:pt>
                <c:pt idx="20">
                  <c:v>3.7308963753810156</c:v>
                </c:pt>
                <c:pt idx="21">
                  <c:v>3.7558562341135038</c:v>
                </c:pt>
                <c:pt idx="22">
                  <c:v>3.7799101006379687</c:v>
                </c:pt>
                <c:pt idx="23">
                  <c:v>3.8031266293844261</c:v>
                </c:pt>
                <c:pt idx="24">
                  <c:v>3.8255667743407109</c:v>
                </c:pt>
                <c:pt idx="25">
                  <c:v>3.8472849117796248</c:v>
                </c:pt>
                <c:pt idx="26">
                  <c:v>3.8683297642731986</c:v>
                </c:pt>
                <c:pt idx="27">
                  <c:v>3.8887451669273858</c:v>
                </c:pt>
                <c:pt idx="28">
                  <c:v>3.9085707072319957</c:v>
                </c:pt>
                <c:pt idx="29">
                  <c:v>3.9278422628457972</c:v>
                </c:pt>
                <c:pt idx="30">
                  <c:v>3.9465924563309285</c:v>
                </c:pt>
                <c:pt idx="31">
                  <c:v>3.9648510418306397</c:v>
                </c:pt>
                <c:pt idx="32">
                  <c:v>3.9826452356092696</c:v>
                </c:pt>
                <c:pt idx="33">
                  <c:v>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38D-40B7-A849-82B151AF9F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311680"/>
        <c:axId val="44313216"/>
      </c:lineChart>
      <c:catAx>
        <c:axId val="44311680"/>
        <c:scaling>
          <c:orientation val="minMax"/>
        </c:scaling>
        <c:delete val="0"/>
        <c:axPos val="b"/>
        <c:majorTickMark val="out"/>
        <c:minorTickMark val="none"/>
        <c:tickLblPos val="nextTo"/>
        <c:crossAx val="44313216"/>
        <c:crosses val="autoZero"/>
        <c:auto val="1"/>
        <c:lblAlgn val="ctr"/>
        <c:lblOffset val="100"/>
        <c:noMultiLvlLbl val="0"/>
      </c:catAx>
      <c:valAx>
        <c:axId val="443132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43116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5" workbookViewId="0" zoomToFit="1"/>
  </sheetViews>
  <sheetProtection password="B66C" content="1" objects="1"/>
  <pageMargins left="0.7" right="0.7" top="0.75" bottom="0.75" header="0.3" footer="0.3"/>
  <drawing r:id="rId1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21432</xdr:colOff>
      <xdr:row>65</xdr:row>
      <xdr:rowOff>0</xdr:rowOff>
    </xdr:from>
    <xdr:ext cx="5705474" cy="5810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asellaDiTesto 1">
              <a:extLst>
                <a:ext uri="{FF2B5EF4-FFF2-40B4-BE49-F238E27FC236}">
                  <a16:creationId xmlns:a16="http://schemas.microsoft.com/office/drawing/2014/main" xmlns="" id="{00000000-0008-0000-0000-000002000000}"/>
                </a:ext>
              </a:extLst>
            </xdr:cNvPr>
            <xdr:cNvSpPr txBox="1"/>
          </xdr:nvSpPr>
          <xdr:spPr>
            <a:xfrm>
              <a:off x="2366963" y="13430250"/>
              <a:ext cx="5705474" cy="581025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  <a:scene3d>
              <a:camera prst="orthographicFront">
                <a:rot lat="0" lon="0" rev="0"/>
              </a:camera>
              <a:lightRig rig="contrasting" dir="t">
                <a:rot lat="0" lon="0" rev="1500000"/>
              </a:lightRig>
            </a:scene3d>
            <a:sp3d prstMaterial="metal">
              <a:bevelT w="88900" h="88900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it-IT" sz="1600" b="0" i="1">
                        <a:latin typeface="Cambria Math"/>
                      </a:rPr>
                      <m:t>𝑇</m:t>
                    </m:r>
                    <m:r>
                      <a:rPr lang="it-IT" sz="1600" b="0" i="1">
                        <a:latin typeface="Cambria Math"/>
                      </a:rPr>
                      <m:t>=</m:t>
                    </m:r>
                    <m:sSub>
                      <m:sSubPr>
                        <m:ctrlPr>
                          <a:rPr lang="it-IT" sz="16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it-IT" sz="1600" b="0" i="1">
                            <a:latin typeface="Cambria Math"/>
                          </a:rPr>
                          <m:t>𝐶</m:t>
                        </m:r>
                      </m:e>
                      <m:sub>
                        <m:r>
                          <a:rPr lang="it-IT" sz="1600" b="0" i="1">
                            <a:latin typeface="Cambria Math"/>
                          </a:rPr>
                          <m:t>𝑒</m:t>
                        </m:r>
                      </m:sub>
                    </m:sSub>
                    <m:r>
                      <a:rPr lang="it-IT" sz="1600" b="0" i="1">
                        <a:latin typeface="Cambria Math"/>
                        <a:ea typeface="Cambria Math"/>
                      </a:rPr>
                      <m:t>×</m:t>
                    </m:r>
                    <m:sSub>
                      <m:sSubPr>
                        <m:ctrlPr>
                          <a:rPr lang="it-IT" sz="1600" b="0" i="1">
                            <a:latin typeface="Cambria Math"/>
                            <a:ea typeface="Cambria Math"/>
                          </a:rPr>
                        </m:ctrlPr>
                      </m:sSubPr>
                      <m:e>
                        <m:r>
                          <a:rPr lang="it-IT" sz="1600" b="0" i="1">
                            <a:latin typeface="Cambria Math"/>
                            <a:ea typeface="Cambria Math"/>
                          </a:rPr>
                          <m:t>𝐶</m:t>
                        </m:r>
                      </m:e>
                      <m:sub>
                        <m:r>
                          <a:rPr lang="it-IT" sz="1600" b="0" i="1">
                            <a:latin typeface="Cambria Math"/>
                            <a:ea typeface="Cambria Math"/>
                          </a:rPr>
                          <m:t>𝑐𝑎𝑡</m:t>
                        </m:r>
                      </m:sub>
                    </m:sSub>
                    <m:r>
                      <a:rPr lang="it-IT" sz="1600" b="0" i="1">
                        <a:latin typeface="Cambria Math"/>
                        <a:ea typeface="Cambria Math"/>
                      </a:rPr>
                      <m:t>×</m:t>
                    </m:r>
                    <m:sSub>
                      <m:sSubPr>
                        <m:ctrlPr>
                          <a:rPr lang="it-IT" sz="1600" b="0" i="1">
                            <a:latin typeface="Cambria Math"/>
                            <a:ea typeface="Cambria Math"/>
                          </a:rPr>
                        </m:ctrlPr>
                      </m:sSubPr>
                      <m:e>
                        <m:r>
                          <a:rPr lang="it-IT" sz="1600" b="0" i="1">
                            <a:latin typeface="Cambria Math"/>
                            <a:ea typeface="Cambria Math"/>
                          </a:rPr>
                          <m:t>𝐶</m:t>
                        </m:r>
                      </m:e>
                      <m:sub>
                        <m:r>
                          <a:rPr lang="it-IT" sz="1600" b="0" i="1">
                            <a:latin typeface="Cambria Math"/>
                            <a:ea typeface="Cambria Math"/>
                          </a:rPr>
                          <m:t>𝑓</m:t>
                        </m:r>
                      </m:sub>
                    </m:sSub>
                    <m:r>
                      <a:rPr lang="it-IT" sz="1600" b="0" i="1">
                        <a:latin typeface="Cambria Math"/>
                        <a:ea typeface="Cambria Math"/>
                      </a:rPr>
                      <m:t>×</m:t>
                    </m:r>
                    <m:sSub>
                      <m:sSubPr>
                        <m:ctrlPr>
                          <a:rPr lang="it-IT" sz="1600" b="0" i="1">
                            <a:latin typeface="Cambria Math"/>
                            <a:ea typeface="Cambria Math"/>
                          </a:rPr>
                        </m:ctrlPr>
                      </m:sSubPr>
                      <m:e>
                        <m:r>
                          <a:rPr lang="it-IT" sz="1600" b="0" i="1">
                            <a:latin typeface="Cambria Math"/>
                            <a:ea typeface="Cambria Math"/>
                          </a:rPr>
                          <m:t>𝐶</m:t>
                        </m:r>
                      </m:e>
                      <m:sub>
                        <m:r>
                          <a:rPr lang="it-IT" sz="1600" b="0" i="1">
                            <a:latin typeface="Cambria Math"/>
                            <a:ea typeface="Cambria Math"/>
                          </a:rPr>
                          <m:t>1</m:t>
                        </m:r>
                      </m:sub>
                    </m:sSub>
                    <m:r>
                      <a:rPr lang="it-IT" sz="1600" b="0" i="1">
                        <a:latin typeface="Cambria Math"/>
                        <a:ea typeface="Cambria Math"/>
                      </a:rPr>
                      <m:t>×</m:t>
                    </m:r>
                    <m:sSub>
                      <m:sSubPr>
                        <m:ctrlPr>
                          <a:rPr lang="it-IT" sz="1600" b="0" i="1">
                            <a:latin typeface="Cambria Math"/>
                            <a:ea typeface="Cambria Math"/>
                          </a:rPr>
                        </m:ctrlPr>
                      </m:sSubPr>
                      <m:e>
                        <m:r>
                          <a:rPr lang="it-IT" sz="1600" b="0" i="1">
                            <a:latin typeface="Cambria Math"/>
                            <a:ea typeface="Cambria Math"/>
                          </a:rPr>
                          <m:t>𝐶</m:t>
                        </m:r>
                      </m:e>
                      <m:sub>
                        <m:r>
                          <a:rPr lang="it-IT" sz="1600" b="0" i="1">
                            <a:latin typeface="Cambria Math"/>
                            <a:ea typeface="Cambria Math"/>
                          </a:rPr>
                          <m:t>2</m:t>
                        </m:r>
                      </m:sub>
                    </m:sSub>
                    <m:r>
                      <a:rPr lang="it-IT" sz="1600" b="0" i="1">
                        <a:latin typeface="Cambria Math"/>
                        <a:ea typeface="Cambria Math"/>
                      </a:rPr>
                      <m:t>×</m:t>
                    </m:r>
                    <m:r>
                      <a:rPr lang="it-IT" sz="1600" b="0" i="1">
                        <a:latin typeface="Cambria Math" panose="02040503050406030204" pitchFamily="18" charset="0"/>
                        <a:ea typeface="Cambria Math"/>
                      </a:rPr>
                      <m:t>𝑃</m:t>
                    </m:r>
                    <m:r>
                      <a:rPr lang="it-IT" sz="1600" b="0" i="1">
                        <a:latin typeface="Cambria Math"/>
                        <a:ea typeface="Cambria Math"/>
                      </a:rPr>
                      <m:t>×</m:t>
                    </m:r>
                    <m:sSub>
                      <m:sSubPr>
                        <m:ctrlPr>
                          <a:rPr lang="it-IT" sz="1600" b="0" i="1">
                            <a:latin typeface="Cambria Math"/>
                            <a:ea typeface="Cambria Math"/>
                          </a:rPr>
                        </m:ctrlPr>
                      </m:sSubPr>
                      <m:e>
                        <m:r>
                          <a:rPr lang="it-IT" sz="1600" b="0" i="1">
                            <a:latin typeface="Cambria Math"/>
                            <a:ea typeface="Cambria Math"/>
                          </a:rPr>
                          <m:t>𝐶</m:t>
                        </m:r>
                      </m:e>
                      <m:sub>
                        <m:r>
                          <a:rPr lang="it-IT" sz="1600" b="0" i="1">
                            <a:latin typeface="Cambria Math"/>
                            <a:ea typeface="Cambria Math"/>
                          </a:rPr>
                          <m:t>𝑏</m:t>
                        </m:r>
                      </m:sub>
                    </m:sSub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2" name="CasellaDiTesto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 txBox="1"/>
          </xdr:nvSpPr>
          <xdr:spPr>
            <a:xfrm>
              <a:off x="2366963" y="13430250"/>
              <a:ext cx="5705474" cy="581025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  <a:scene3d>
              <a:camera prst="orthographicFront">
                <a:rot lat="0" lon="0" rev="0"/>
              </a:camera>
              <a:lightRig rig="contrasting" dir="t">
                <a:rot lat="0" lon="0" rev="1500000"/>
              </a:lightRig>
            </a:scene3d>
            <a:sp3d prstMaterial="metal">
              <a:bevelT w="88900" h="88900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:r>
                <a:rPr lang="it-IT" sz="1600" b="0" i="0">
                  <a:latin typeface="Cambria Math"/>
                </a:rPr>
                <a:t>𝑇=𝐶</a:t>
              </a:r>
              <a:r>
                <a:rPr lang="it-IT" sz="1600" b="0" i="0">
                  <a:latin typeface="Cambria Math" panose="02040503050406030204" pitchFamily="18" charset="0"/>
                </a:rPr>
                <a:t>_</a:t>
              </a:r>
              <a:r>
                <a:rPr lang="it-IT" sz="1600" b="0" i="0">
                  <a:latin typeface="Cambria Math"/>
                </a:rPr>
                <a:t>𝑒</a:t>
              </a:r>
              <a:r>
                <a:rPr lang="it-IT" sz="1600" b="0" i="0">
                  <a:latin typeface="Cambria Math"/>
                  <a:ea typeface="Cambria Math"/>
                </a:rPr>
                <a:t>×𝐶</a:t>
              </a:r>
              <a:r>
                <a:rPr lang="it-IT" sz="1600" b="0" i="0">
                  <a:latin typeface="Cambria Math" panose="02040503050406030204" pitchFamily="18" charset="0"/>
                  <a:ea typeface="Cambria Math"/>
                </a:rPr>
                <a:t>_</a:t>
              </a:r>
              <a:r>
                <a:rPr lang="it-IT" sz="1600" b="0" i="0">
                  <a:latin typeface="Cambria Math"/>
                  <a:ea typeface="Cambria Math"/>
                </a:rPr>
                <a:t>𝑐𝑎𝑡×𝐶</a:t>
              </a:r>
              <a:r>
                <a:rPr lang="it-IT" sz="1600" b="0" i="0">
                  <a:latin typeface="Cambria Math" panose="02040503050406030204" pitchFamily="18" charset="0"/>
                  <a:ea typeface="Cambria Math"/>
                </a:rPr>
                <a:t>_</a:t>
              </a:r>
              <a:r>
                <a:rPr lang="it-IT" sz="1600" b="0" i="0">
                  <a:latin typeface="Cambria Math"/>
                  <a:ea typeface="Cambria Math"/>
                </a:rPr>
                <a:t>𝑓×𝐶</a:t>
              </a:r>
              <a:r>
                <a:rPr lang="it-IT" sz="1600" b="0" i="0">
                  <a:latin typeface="Cambria Math" panose="02040503050406030204" pitchFamily="18" charset="0"/>
                  <a:ea typeface="Cambria Math"/>
                </a:rPr>
                <a:t>_</a:t>
              </a:r>
              <a:r>
                <a:rPr lang="it-IT" sz="1600" b="0" i="0">
                  <a:latin typeface="Cambria Math"/>
                  <a:ea typeface="Cambria Math"/>
                </a:rPr>
                <a:t>1×𝐶</a:t>
              </a:r>
              <a:r>
                <a:rPr lang="it-IT" sz="1600" b="0" i="0">
                  <a:latin typeface="Cambria Math" panose="02040503050406030204" pitchFamily="18" charset="0"/>
                  <a:ea typeface="Cambria Math"/>
                </a:rPr>
                <a:t>_</a:t>
              </a:r>
              <a:r>
                <a:rPr lang="it-IT" sz="1600" b="0" i="0">
                  <a:latin typeface="Cambria Math"/>
                  <a:ea typeface="Cambria Math"/>
                </a:rPr>
                <a:t>2×</a:t>
              </a:r>
              <a:r>
                <a:rPr lang="it-IT" sz="1600" b="0" i="0">
                  <a:latin typeface="Cambria Math" panose="02040503050406030204" pitchFamily="18" charset="0"/>
                  <a:ea typeface="Cambria Math"/>
                </a:rPr>
                <a:t>𝑃</a:t>
              </a:r>
              <a:r>
                <a:rPr lang="it-IT" sz="1600" b="0" i="0">
                  <a:latin typeface="Cambria Math"/>
                  <a:ea typeface="Cambria Math"/>
                </a:rPr>
                <a:t>×𝐶</a:t>
              </a:r>
              <a:r>
                <a:rPr lang="it-IT" sz="1600" b="0" i="0">
                  <a:latin typeface="Cambria Math" panose="02040503050406030204" pitchFamily="18" charset="0"/>
                  <a:ea typeface="Cambria Math"/>
                </a:rPr>
                <a:t>_</a:t>
              </a:r>
              <a:r>
                <a:rPr lang="it-IT" sz="1600" b="0" i="0">
                  <a:latin typeface="Cambria Math"/>
                  <a:ea typeface="Cambria Math"/>
                </a:rPr>
                <a:t>𝑏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9</xdr:col>
      <xdr:colOff>47625</xdr:colOff>
      <xdr:row>66</xdr:row>
      <xdr:rowOff>190500</xdr:rowOff>
    </xdr:from>
    <xdr:ext cx="184731" cy="264560"/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8039100" y="1375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it-IT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1370" cy="6071152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69"/>
  <sheetViews>
    <sheetView tabSelected="1" topLeftCell="A31" zoomScale="80" zoomScaleNormal="80" workbookViewId="0">
      <selection activeCell="L56" sqref="L56"/>
    </sheetView>
  </sheetViews>
  <sheetFormatPr defaultColWidth="8.85546875" defaultRowHeight="15" x14ac:dyDescent="0.25"/>
  <cols>
    <col min="1" max="1" width="4" customWidth="1"/>
    <col min="2" max="2" width="9.7109375" customWidth="1"/>
    <col min="3" max="3" width="21.5703125" customWidth="1"/>
    <col min="4" max="4" width="16.42578125" customWidth="1"/>
    <col min="5" max="5" width="18.85546875" customWidth="1"/>
    <col min="6" max="6" width="19.7109375" customWidth="1"/>
    <col min="7" max="7" width="15" customWidth="1"/>
    <col min="9" max="9" width="10" customWidth="1"/>
    <col min="11" max="11" width="12" customWidth="1"/>
    <col min="12" max="12" width="10.140625" customWidth="1"/>
    <col min="13" max="13" width="12.7109375" customWidth="1"/>
    <col min="15" max="15" width="24.85546875" customWidth="1"/>
    <col min="16" max="16" width="14.7109375" customWidth="1"/>
    <col min="18" max="18" width="2.85546875" customWidth="1"/>
  </cols>
  <sheetData>
    <row r="1" spans="1:18" ht="22.5" x14ac:dyDescent="0.3">
      <c r="A1" s="13"/>
      <c r="B1" s="12" t="s">
        <v>99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</row>
    <row r="2" spans="1:18" ht="14.45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spans="1:18" ht="14.45" x14ac:dyDescent="0.3">
      <c r="A3" s="13"/>
      <c r="B3" s="13" t="s">
        <v>41</v>
      </c>
      <c r="C3" s="38"/>
      <c r="D3" s="39"/>
      <c r="E3" s="13"/>
      <c r="F3" s="31"/>
      <c r="G3" s="13"/>
      <c r="H3" s="101"/>
      <c r="I3" s="102"/>
      <c r="J3" s="102"/>
      <c r="K3" s="103"/>
      <c r="L3" s="13"/>
      <c r="M3" s="13" t="s">
        <v>58</v>
      </c>
      <c r="N3" s="13"/>
      <c r="O3" s="13"/>
      <c r="P3" s="13"/>
      <c r="Q3" s="31"/>
      <c r="R3" s="13"/>
    </row>
    <row r="4" spans="1:18" ht="14.45" x14ac:dyDescent="0.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18" ht="15.6" x14ac:dyDescent="0.3">
      <c r="A5" s="13"/>
      <c r="B5" s="13"/>
      <c r="C5" s="13"/>
      <c r="D5" s="13"/>
      <c r="E5" s="13"/>
      <c r="F5" s="13"/>
      <c r="G5" s="13"/>
      <c r="H5" s="13"/>
      <c r="I5" s="13"/>
      <c r="J5" s="55" t="s">
        <v>79</v>
      </c>
      <c r="K5" s="31"/>
      <c r="L5" s="56" t="str">
        <f>IF(K5="","ERRORE! Inserire codice UnicoCAI","OK")</f>
        <v>ERRORE! Inserire codice UnicoCAI</v>
      </c>
      <c r="M5" s="13"/>
      <c r="N5" s="13"/>
      <c r="O5" s="13"/>
      <c r="P5" s="13"/>
      <c r="Q5" s="13"/>
      <c r="R5" s="13"/>
    </row>
    <row r="6" spans="1:18" ht="14.25" customHeight="1" x14ac:dyDescent="0.3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9.75" customHeight="1" thickBot="1" x14ac:dyDescent="0.35">
      <c r="A7" s="13"/>
      <c r="B7" s="53"/>
      <c r="C7" s="47"/>
      <c r="D7" s="47"/>
      <c r="E7" s="47"/>
      <c r="F7" s="47"/>
      <c r="G7" s="47"/>
      <c r="H7" s="47"/>
      <c r="I7" s="47"/>
      <c r="J7" s="47"/>
      <c r="K7" s="48"/>
      <c r="L7" s="13"/>
      <c r="M7" s="13"/>
      <c r="N7" s="13"/>
      <c r="O7" s="13"/>
      <c r="P7" s="13"/>
      <c r="Q7" s="13"/>
      <c r="R7" s="13"/>
    </row>
    <row r="8" spans="1:18" thickBot="1" x14ac:dyDescent="0.35">
      <c r="A8" s="13"/>
      <c r="B8" s="51" t="s">
        <v>43</v>
      </c>
      <c r="C8" s="31"/>
      <c r="D8" s="45"/>
      <c r="E8" s="45"/>
      <c r="F8" s="45"/>
      <c r="G8" s="45"/>
      <c r="H8" s="41">
        <f>Cbiv</f>
        <v>1</v>
      </c>
      <c r="I8" s="45" t="s">
        <v>59</v>
      </c>
      <c r="J8" s="41">
        <f>IF(C8="C",1,IF(C8="D",1.5,IF(C8="E",2,1)))</f>
        <v>1</v>
      </c>
      <c r="K8" s="49" t="s">
        <v>76</v>
      </c>
      <c r="L8" s="13"/>
      <c r="M8" s="13" t="s">
        <v>84</v>
      </c>
      <c r="N8" s="13"/>
      <c r="O8" s="13"/>
      <c r="P8" s="13"/>
      <c r="Q8" s="57">
        <f>IF(Q11&gt;70,2,IF(Q11&gt;=50,1.5,1))</f>
        <v>1</v>
      </c>
      <c r="R8" s="13"/>
    </row>
    <row r="9" spans="1:18" ht="10.5" customHeight="1" x14ac:dyDescent="0.3">
      <c r="A9" s="13"/>
      <c r="B9" s="52"/>
      <c r="C9" s="46"/>
      <c r="D9" s="46"/>
      <c r="E9" s="46"/>
      <c r="F9" s="46"/>
      <c r="G9" s="46"/>
      <c r="H9" s="46"/>
      <c r="I9" s="46"/>
      <c r="J9" s="46"/>
      <c r="K9" s="50"/>
      <c r="L9" s="13"/>
      <c r="M9" s="13"/>
      <c r="N9" s="13"/>
      <c r="O9" s="13"/>
      <c r="P9" s="13"/>
      <c r="Q9" s="13"/>
      <c r="R9" s="13"/>
    </row>
    <row r="10" spans="1:18" ht="14.45" x14ac:dyDescent="0.3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</row>
    <row r="11" spans="1:18" ht="14.45" x14ac:dyDescent="0.3">
      <c r="A11" s="13"/>
      <c r="B11" s="13" t="s">
        <v>45</v>
      </c>
      <c r="C11" s="13"/>
      <c r="D11" s="13"/>
      <c r="E11" s="32"/>
      <c r="F11" s="13"/>
      <c r="G11" s="13"/>
      <c r="H11" s="13"/>
      <c r="I11" s="13"/>
      <c r="J11" s="13"/>
      <c r="K11" s="13"/>
      <c r="L11" s="13"/>
      <c r="M11" s="13" t="s">
        <v>51</v>
      </c>
      <c r="N11" s="13"/>
      <c r="O11" s="13"/>
      <c r="P11" s="14"/>
      <c r="Q11" s="31"/>
      <c r="R11" s="13"/>
    </row>
    <row r="12" spans="1:18" thickBot="1" x14ac:dyDescent="0.3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</row>
    <row r="13" spans="1:18" thickBot="1" x14ac:dyDescent="0.35">
      <c r="A13" s="13"/>
      <c r="B13" s="13" t="s">
        <v>46</v>
      </c>
      <c r="C13" s="13"/>
      <c r="D13" s="13"/>
      <c r="E13" s="32"/>
      <c r="F13" s="13"/>
      <c r="G13" s="13"/>
      <c r="H13" s="13"/>
      <c r="I13" s="13"/>
      <c r="J13" s="13"/>
      <c r="K13" s="13"/>
      <c r="L13" s="13"/>
      <c r="M13" s="13" t="s">
        <v>83</v>
      </c>
      <c r="N13" s="13"/>
      <c r="O13" s="13"/>
      <c r="P13" s="14"/>
      <c r="Q13" s="57">
        <f>IF(Q3=2015,0.7,IF(Q3=2014,0.8,IF(Q3=2013,0.9,1)))</f>
        <v>1</v>
      </c>
      <c r="R13" s="13"/>
    </row>
    <row r="14" spans="1:18" ht="14.45" x14ac:dyDescent="0.3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</row>
    <row r="15" spans="1:18" ht="14.45" x14ac:dyDescent="0.3">
      <c r="A15" s="13"/>
      <c r="B15" s="13" t="s">
        <v>47</v>
      </c>
      <c r="C15" s="13"/>
      <c r="D15" s="13"/>
      <c r="E15" s="32"/>
      <c r="F15" s="13" t="str">
        <f>IF((E15+E13)&gt;=0.25*E11,"OK","non corretto")</f>
        <v>OK</v>
      </c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</row>
    <row r="16" spans="1:18" thickBot="1" x14ac:dyDescent="0.3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</row>
    <row r="17" spans="1:20" thickBot="1" x14ac:dyDescent="0.35">
      <c r="A17" s="13"/>
      <c r="B17" s="13" t="s">
        <v>48</v>
      </c>
      <c r="C17" s="13"/>
      <c r="D17" s="13"/>
      <c r="E17" s="65">
        <f>E11-E13-E15</f>
        <v>0</v>
      </c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</row>
    <row r="18" spans="1:20" ht="14.45" x14ac:dyDescent="0.3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66"/>
      <c r="M18" s="67"/>
      <c r="N18" s="67"/>
      <c r="O18" s="68"/>
      <c r="P18" s="13"/>
      <c r="Q18" s="13"/>
      <c r="R18" s="13"/>
    </row>
    <row r="19" spans="1:20" ht="33.6" x14ac:dyDescent="0.65">
      <c r="A19" s="13"/>
      <c r="B19" s="13" t="s">
        <v>73</v>
      </c>
      <c r="C19" s="13"/>
      <c r="D19" s="13"/>
      <c r="E19" s="32"/>
      <c r="F19" s="13" t="str">
        <f>IF(E19&gt;0.8*E17,"non corretto","OK")</f>
        <v>OK</v>
      </c>
      <c r="G19" s="13"/>
      <c r="H19" s="13"/>
      <c r="I19" s="13"/>
      <c r="J19" s="13"/>
      <c r="K19" s="13"/>
      <c r="L19" s="69" t="str">
        <f>IF(Q3&gt;2015,"NON AMMISSIBILE","")</f>
        <v/>
      </c>
      <c r="M19" s="13"/>
      <c r="N19" s="13"/>
      <c r="O19" s="70"/>
      <c r="P19" s="13"/>
      <c r="Q19" s="13"/>
      <c r="R19" s="13"/>
    </row>
    <row r="20" spans="1:20" thickBot="1" x14ac:dyDescent="0.3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71"/>
      <c r="M20" s="72"/>
      <c r="N20" s="72"/>
      <c r="O20" s="73"/>
      <c r="P20" s="13"/>
      <c r="Q20" s="13"/>
      <c r="R20" s="13"/>
    </row>
    <row r="21" spans="1:20" thickBot="1" x14ac:dyDescent="0.35">
      <c r="A21" s="13"/>
      <c r="B21" s="13" t="s">
        <v>54</v>
      </c>
      <c r="C21" s="13"/>
      <c r="D21" s="13"/>
      <c r="E21" s="57">
        <f>ROUND(Coefficiente_rif*(Richiesta/Valore_riferimento)^esponente,3)</f>
        <v>0</v>
      </c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</row>
    <row r="22" spans="1:20" thickBot="1" x14ac:dyDescent="0.3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</row>
    <row r="23" spans="1:20" ht="18" x14ac:dyDescent="0.35">
      <c r="A23" s="13"/>
      <c r="B23" s="13"/>
      <c r="C23" s="13"/>
      <c r="D23" s="13"/>
      <c r="E23" s="13"/>
      <c r="F23" s="13"/>
      <c r="G23" s="40"/>
      <c r="H23" s="43" t="s">
        <v>49</v>
      </c>
      <c r="I23" s="16"/>
      <c r="J23" s="13"/>
      <c r="K23" s="13"/>
      <c r="L23" s="13"/>
      <c r="M23" s="13"/>
      <c r="N23" s="13"/>
      <c r="O23" s="13"/>
      <c r="P23" s="13"/>
      <c r="Q23" s="13"/>
      <c r="R23" s="13"/>
    </row>
    <row r="24" spans="1:20" thickBot="1" x14ac:dyDescent="0.35">
      <c r="A24" s="13"/>
      <c r="B24" s="13"/>
      <c r="C24" s="13"/>
      <c r="D24" s="13"/>
      <c r="E24" s="13"/>
      <c r="F24" s="13"/>
      <c r="G24" s="17"/>
      <c r="H24" s="18"/>
      <c r="I24" s="19"/>
      <c r="J24" s="13"/>
      <c r="K24" s="13"/>
      <c r="L24" s="13"/>
      <c r="M24" s="13"/>
      <c r="N24" s="13"/>
      <c r="O24" s="13"/>
      <c r="P24" s="13"/>
      <c r="Q24" s="13"/>
      <c r="R24" s="13"/>
    </row>
    <row r="25" spans="1:20" ht="22.5" customHeight="1" x14ac:dyDescent="0.35">
      <c r="A25" s="13"/>
      <c r="B25" s="37" t="s">
        <v>75</v>
      </c>
      <c r="C25" s="20"/>
      <c r="D25" s="20"/>
      <c r="E25" s="20"/>
      <c r="F25" s="20"/>
      <c r="G25" s="21"/>
      <c r="H25" s="21"/>
      <c r="I25" s="21"/>
      <c r="J25" s="20"/>
      <c r="K25" s="20"/>
      <c r="L25" s="20"/>
      <c r="M25" s="20"/>
      <c r="N25" s="20"/>
      <c r="O25" s="22"/>
      <c r="P25" s="13"/>
      <c r="Q25" s="13"/>
      <c r="R25" s="13"/>
    </row>
    <row r="26" spans="1:20" ht="18" customHeight="1" x14ac:dyDescent="0.3">
      <c r="A26" s="13"/>
      <c r="B26" s="23" t="s">
        <v>71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4"/>
      <c r="P26" s="13"/>
      <c r="Q26" s="13"/>
      <c r="R26" s="13"/>
    </row>
    <row r="27" spans="1:20" ht="15.75" customHeight="1" thickBot="1" x14ac:dyDescent="0.35">
      <c r="A27" s="13"/>
      <c r="B27" s="23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4"/>
      <c r="P27" s="13"/>
      <c r="Q27" s="13"/>
      <c r="R27" s="13"/>
    </row>
    <row r="28" spans="1:20" thickBot="1" x14ac:dyDescent="0.35">
      <c r="A28" s="13"/>
      <c r="B28" s="23"/>
      <c r="C28" s="21"/>
      <c r="D28" s="31"/>
      <c r="E28" s="21"/>
      <c r="F28" s="21"/>
      <c r="G28" s="57">
        <f>IF(D28="SI",1.5,1)</f>
        <v>1</v>
      </c>
      <c r="H28" s="21" t="s">
        <v>53</v>
      </c>
      <c r="I28" s="21"/>
      <c r="J28" s="21"/>
      <c r="K28" s="21"/>
      <c r="L28" s="21"/>
      <c r="M28" s="21"/>
      <c r="N28" s="21"/>
      <c r="O28" s="24"/>
      <c r="P28" s="13"/>
      <c r="Q28" s="13"/>
      <c r="R28" s="14"/>
      <c r="S28" s="6"/>
      <c r="T28" s="6"/>
    </row>
    <row r="29" spans="1:20" ht="6.75" customHeight="1" x14ac:dyDescent="0.3">
      <c r="A29" s="13"/>
      <c r="B29" s="2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/>
      <c r="P29" s="13"/>
      <c r="Q29" s="13"/>
      <c r="R29" s="13"/>
      <c r="S29" s="6"/>
      <c r="T29" s="6"/>
    </row>
    <row r="30" spans="1:20" ht="14.45" x14ac:dyDescent="0.3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6"/>
      <c r="T30" s="6"/>
    </row>
    <row r="31" spans="1:20" ht="22.5" customHeight="1" x14ac:dyDescent="0.35">
      <c r="A31" s="13"/>
      <c r="B31" s="37" t="s">
        <v>85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2"/>
      <c r="P31" s="13"/>
      <c r="Q31" s="13"/>
      <c r="R31" s="13"/>
      <c r="S31" s="6"/>
      <c r="T31" s="6"/>
    </row>
    <row r="32" spans="1:20" x14ac:dyDescent="0.25">
      <c r="A32" s="13"/>
      <c r="B32" s="23" t="s">
        <v>80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4"/>
      <c r="P32" s="13"/>
      <c r="Q32" s="13"/>
      <c r="R32" s="13"/>
      <c r="S32" s="6"/>
      <c r="T32" s="6"/>
    </row>
    <row r="33" spans="1:20" thickBot="1" x14ac:dyDescent="0.35">
      <c r="A33" s="13"/>
      <c r="B33" s="23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4"/>
      <c r="P33" s="13"/>
      <c r="Q33" s="13"/>
      <c r="R33" s="13"/>
      <c r="S33" s="6"/>
      <c r="T33" s="6"/>
    </row>
    <row r="34" spans="1:20" thickBot="1" x14ac:dyDescent="0.35">
      <c r="A34" s="13"/>
      <c r="B34" s="23"/>
      <c r="C34" s="21"/>
      <c r="D34" s="31"/>
      <c r="E34" s="21"/>
      <c r="F34" s="21"/>
      <c r="G34" s="57">
        <f>IF(D34="SI",1.5,1)</f>
        <v>1</v>
      </c>
      <c r="H34" s="21" t="s">
        <v>55</v>
      </c>
      <c r="I34" s="21"/>
      <c r="J34" s="21"/>
      <c r="K34" s="21"/>
      <c r="L34" s="21"/>
      <c r="M34" s="21"/>
      <c r="N34" s="21"/>
      <c r="O34" s="24"/>
      <c r="P34" s="13"/>
      <c r="Q34" s="13"/>
      <c r="R34" s="13"/>
      <c r="S34" s="6"/>
      <c r="T34" s="6"/>
    </row>
    <row r="35" spans="1:20" ht="14.45" x14ac:dyDescent="0.3">
      <c r="A35" s="13"/>
      <c r="B35" s="23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4"/>
      <c r="P35" s="13"/>
      <c r="Q35" s="13"/>
      <c r="R35" s="13"/>
      <c r="S35" s="6"/>
      <c r="T35" s="6"/>
    </row>
    <row r="36" spans="1:20" x14ac:dyDescent="0.25">
      <c r="A36" s="13"/>
      <c r="B36" s="23" t="s">
        <v>50</v>
      </c>
      <c r="C36" s="21"/>
      <c r="D36" s="21"/>
      <c r="E36" s="21"/>
      <c r="F36" s="21"/>
      <c r="G36" s="32"/>
      <c r="H36" s="21"/>
      <c r="I36" s="21"/>
      <c r="J36" s="21"/>
      <c r="K36" s="21"/>
      <c r="L36" s="21"/>
      <c r="M36" s="21"/>
      <c r="N36" s="21"/>
      <c r="O36" s="24"/>
      <c r="P36" s="13"/>
      <c r="Q36" s="13"/>
      <c r="R36" s="13"/>
      <c r="S36" s="6"/>
      <c r="T36" s="6"/>
    </row>
    <row r="37" spans="1:20" ht="14.45" x14ac:dyDescent="0.3">
      <c r="A37" s="13"/>
      <c r="B37" s="25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/>
      <c r="P37" s="13"/>
      <c r="Q37" s="13"/>
      <c r="R37" s="13"/>
      <c r="S37" s="6"/>
      <c r="T37" s="6"/>
    </row>
    <row r="38" spans="1:20" thickBot="1" x14ac:dyDescent="0.35">
      <c r="A38" s="13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3"/>
      <c r="Q38" s="13"/>
      <c r="R38" s="13"/>
      <c r="S38" s="6"/>
      <c r="T38" s="6"/>
    </row>
    <row r="39" spans="1:20" ht="21.75" customHeight="1" x14ac:dyDescent="0.35">
      <c r="A39" s="13"/>
      <c r="B39" s="74" t="s">
        <v>74</v>
      </c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16"/>
      <c r="Q39" s="13"/>
      <c r="R39" s="13"/>
      <c r="S39" s="6"/>
      <c r="T39" s="6"/>
    </row>
    <row r="40" spans="1:20" ht="14.45" x14ac:dyDescent="0.3">
      <c r="A40" s="13"/>
      <c r="B40" s="76" t="s">
        <v>88</v>
      </c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77"/>
      <c r="Q40" s="13"/>
      <c r="R40" s="14"/>
      <c r="S40" s="6"/>
      <c r="T40" s="6"/>
    </row>
    <row r="41" spans="1:20" thickBot="1" x14ac:dyDescent="0.35">
      <c r="A41" s="13"/>
      <c r="B41" s="76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77"/>
      <c r="Q41" s="13"/>
      <c r="R41" s="14"/>
      <c r="S41" s="6"/>
      <c r="T41" s="6"/>
    </row>
    <row r="42" spans="1:20" thickBot="1" x14ac:dyDescent="0.35">
      <c r="A42" s="13"/>
      <c r="B42" s="76"/>
      <c r="C42" s="21"/>
      <c r="D42" s="35"/>
      <c r="E42" s="21"/>
      <c r="F42" s="21"/>
      <c r="G42" s="57">
        <f>IF(D42&gt;=180,1.5,IF(D42&gt;=100,1.3,IF(D42&gt;=50,1.2,IF(D42&gt;=20,1.1,1))))</f>
        <v>1</v>
      </c>
      <c r="H42" s="21" t="s">
        <v>87</v>
      </c>
      <c r="I42" s="21"/>
      <c r="J42" s="21"/>
      <c r="K42" s="21"/>
      <c r="L42" s="21"/>
      <c r="M42" s="21"/>
      <c r="N42" s="21"/>
      <c r="O42" s="21"/>
      <c r="P42" s="77"/>
      <c r="Q42" s="13"/>
      <c r="R42" s="14"/>
      <c r="S42" s="6"/>
      <c r="T42" s="6"/>
    </row>
    <row r="43" spans="1:20" ht="14.45" x14ac:dyDescent="0.3">
      <c r="A43" s="13"/>
      <c r="B43" s="78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79"/>
      <c r="Q43" s="13"/>
      <c r="R43" s="14"/>
      <c r="S43" s="6"/>
      <c r="T43" s="6"/>
    </row>
    <row r="44" spans="1:20" ht="14.45" x14ac:dyDescent="0.3">
      <c r="A44" s="13"/>
      <c r="B44" s="80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70"/>
      <c r="Q44" s="13"/>
      <c r="R44" s="14"/>
      <c r="S44" s="6"/>
      <c r="T44" s="6"/>
    </row>
    <row r="45" spans="1:20" ht="24" customHeight="1" x14ac:dyDescent="0.35">
      <c r="A45" s="13"/>
      <c r="B45" s="81" t="s">
        <v>72</v>
      </c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82"/>
      <c r="Q45" s="13"/>
      <c r="R45" s="14"/>
      <c r="S45" s="6"/>
      <c r="T45" s="6"/>
    </row>
    <row r="46" spans="1:20" ht="20.25" customHeight="1" x14ac:dyDescent="0.3">
      <c r="A46" s="13"/>
      <c r="B46" s="76" t="s">
        <v>81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77"/>
      <c r="Q46" s="13"/>
      <c r="R46" s="29"/>
      <c r="S46" s="6"/>
      <c r="T46" s="6"/>
    </row>
    <row r="47" spans="1:20" thickBot="1" x14ac:dyDescent="0.35">
      <c r="A47" s="13"/>
      <c r="B47" s="76" t="s">
        <v>82</v>
      </c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77"/>
      <c r="Q47" s="13"/>
      <c r="R47" s="29"/>
      <c r="S47" s="6"/>
      <c r="T47" s="6"/>
    </row>
    <row r="48" spans="1:20" thickBot="1" x14ac:dyDescent="0.35">
      <c r="A48" s="13"/>
      <c r="B48" s="76"/>
      <c r="C48" s="21"/>
      <c r="D48" s="35"/>
      <c r="E48" s="21" t="s">
        <v>70</v>
      </c>
      <c r="F48" s="21"/>
      <c r="G48" s="57">
        <f>IF(D48&gt;70,1.5,IF(D48&gt;50,1.3,IF(D48&gt;35,1.2,IF(D48&gt;20,1.1,1))))</f>
        <v>1</v>
      </c>
      <c r="H48" s="21" t="s">
        <v>89</v>
      </c>
      <c r="I48" s="21"/>
      <c r="J48" s="21"/>
      <c r="K48" s="21"/>
      <c r="L48" s="21"/>
      <c r="M48" s="21"/>
      <c r="N48" s="21"/>
      <c r="O48" s="21"/>
      <c r="P48" s="77"/>
      <c r="Q48" s="13"/>
      <c r="R48" s="29"/>
      <c r="S48" s="6"/>
      <c r="T48" s="6"/>
    </row>
    <row r="49" spans="1:20" ht="14.45" x14ac:dyDescent="0.3">
      <c r="A49" s="13"/>
      <c r="B49" s="78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79"/>
      <c r="Q49" s="13"/>
      <c r="R49" s="14"/>
      <c r="S49" s="6"/>
      <c r="T49" s="6"/>
    </row>
    <row r="50" spans="1:20" ht="14.45" x14ac:dyDescent="0.3">
      <c r="A50" s="13"/>
      <c r="B50" s="80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70"/>
      <c r="Q50" s="13"/>
      <c r="R50" s="30"/>
      <c r="S50" s="6"/>
      <c r="T50" s="6"/>
    </row>
    <row r="51" spans="1:20" ht="14.45" x14ac:dyDescent="0.3">
      <c r="A51" s="13"/>
      <c r="B51" s="80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70"/>
      <c r="Q51" s="13"/>
      <c r="R51" s="30"/>
      <c r="S51" s="6"/>
      <c r="T51" s="6"/>
    </row>
    <row r="52" spans="1:20" ht="21.75" customHeight="1" x14ac:dyDescent="0.35">
      <c r="A52" s="13"/>
      <c r="B52" s="83" t="s">
        <v>90</v>
      </c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91"/>
      <c r="N52" s="91"/>
      <c r="O52" s="91"/>
      <c r="P52" s="82"/>
      <c r="Q52" s="13"/>
      <c r="R52" s="29"/>
      <c r="S52" s="6"/>
      <c r="T52" s="6"/>
    </row>
    <row r="53" spans="1:20" thickBot="1" x14ac:dyDescent="0.35">
      <c r="A53" s="13"/>
      <c r="B53" s="76"/>
      <c r="C53" s="21"/>
      <c r="D53" s="21"/>
      <c r="E53" s="21"/>
      <c r="F53" s="21"/>
      <c r="G53" s="21"/>
      <c r="H53" s="21"/>
      <c r="I53" s="21"/>
      <c r="J53" s="21"/>
      <c r="K53" s="21"/>
      <c r="L53" s="26"/>
      <c r="M53" s="92"/>
      <c r="N53" s="92"/>
      <c r="O53" s="92"/>
      <c r="P53" s="84" t="s">
        <v>62</v>
      </c>
      <c r="Q53" s="13"/>
      <c r="R53" s="29"/>
      <c r="S53" s="6"/>
      <c r="T53" s="6"/>
    </row>
    <row r="54" spans="1:20" thickBot="1" x14ac:dyDescent="0.35">
      <c r="A54" s="13"/>
      <c r="B54" s="76"/>
      <c r="C54" s="21" t="s">
        <v>91</v>
      </c>
      <c r="D54" s="21"/>
      <c r="E54" s="21"/>
      <c r="F54" s="21"/>
      <c r="G54" s="21"/>
      <c r="H54" s="21"/>
      <c r="I54" s="21"/>
      <c r="J54" s="21"/>
      <c r="K54" s="21"/>
      <c r="L54" s="36"/>
      <c r="M54" s="92"/>
      <c r="N54" s="57">
        <f>IF(L54="SI",1.5,1)</f>
        <v>1</v>
      </c>
      <c r="O54" s="92" t="s">
        <v>93</v>
      </c>
      <c r="P54" s="85"/>
      <c r="Q54" s="58"/>
      <c r="R54" s="29"/>
      <c r="S54" s="6"/>
      <c r="T54" s="6"/>
    </row>
    <row r="55" spans="1:20" thickBot="1" x14ac:dyDescent="0.35">
      <c r="A55" s="13"/>
      <c r="B55" s="76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92"/>
      <c r="N55" s="92"/>
      <c r="O55" s="92"/>
      <c r="P55" s="77"/>
      <c r="Q55" s="13"/>
      <c r="R55" s="29"/>
      <c r="S55" s="6"/>
      <c r="T55" s="6"/>
    </row>
    <row r="56" spans="1:20" thickBot="1" x14ac:dyDescent="0.35">
      <c r="A56" s="13"/>
      <c r="B56" s="76"/>
      <c r="C56" s="21" t="s">
        <v>92</v>
      </c>
      <c r="D56" s="21"/>
      <c r="E56" s="21"/>
      <c r="F56" s="21"/>
      <c r="G56" s="21"/>
      <c r="H56" s="21"/>
      <c r="I56" s="21"/>
      <c r="J56" s="21"/>
      <c r="K56" s="21"/>
      <c r="L56" s="31"/>
      <c r="M56" s="92"/>
      <c r="N56" s="57">
        <f>IF(L56="SI",1.5,1)</f>
        <v>1</v>
      </c>
      <c r="O56" s="92" t="s">
        <v>94</v>
      </c>
      <c r="P56" s="86"/>
      <c r="Q56" s="58"/>
      <c r="R56" s="29"/>
      <c r="S56" s="6"/>
      <c r="T56" s="6"/>
    </row>
    <row r="57" spans="1:20" thickBot="1" x14ac:dyDescent="0.35">
      <c r="A57" s="13"/>
      <c r="B57" s="76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92"/>
      <c r="N57" s="92"/>
      <c r="O57" s="92"/>
      <c r="P57" s="77"/>
      <c r="Q57" s="13"/>
      <c r="R57" s="14"/>
      <c r="S57" s="6"/>
      <c r="T57" s="6"/>
    </row>
    <row r="58" spans="1:20" ht="21.6" thickBot="1" x14ac:dyDescent="0.45">
      <c r="A58" s="13"/>
      <c r="B58" s="76"/>
      <c r="C58" s="21"/>
      <c r="D58" s="21"/>
      <c r="E58" s="21"/>
      <c r="F58" s="21"/>
      <c r="G58" s="21"/>
      <c r="H58" s="21"/>
      <c r="I58" s="87" t="s">
        <v>95</v>
      </c>
      <c r="J58" s="87"/>
      <c r="K58" s="87"/>
      <c r="L58" s="87"/>
      <c r="M58" s="93"/>
      <c r="N58" s="88">
        <f>(SUM(G42,G48,N54,N56)/4)</f>
        <v>1</v>
      </c>
      <c r="O58" s="93" t="s">
        <v>96</v>
      </c>
      <c r="P58" s="77"/>
      <c r="Q58" s="58" t="str">
        <f>IF(L58="SI",IF(P58&gt;(0.55*E15),"OK","Importo non congruo"),"")</f>
        <v/>
      </c>
      <c r="R58" s="14"/>
      <c r="S58" s="6"/>
      <c r="T58" s="6"/>
    </row>
    <row r="59" spans="1:20" ht="22.9" customHeight="1" thickBot="1" x14ac:dyDescent="0.35">
      <c r="A59" s="13"/>
      <c r="B59" s="17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94"/>
      <c r="N59" s="94"/>
      <c r="O59" s="94"/>
      <c r="P59" s="19"/>
      <c r="Q59" s="13"/>
      <c r="R59" s="14"/>
      <c r="S59" s="6"/>
      <c r="T59" s="6"/>
    </row>
    <row r="60" spans="1:20" ht="14.45" x14ac:dyDescent="0.3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42"/>
      <c r="M60" s="13"/>
      <c r="N60" s="13"/>
      <c r="O60" s="13"/>
      <c r="P60" s="13"/>
      <c r="Q60" s="13"/>
      <c r="R60" s="14"/>
      <c r="S60" s="6"/>
      <c r="T60" s="6"/>
    </row>
    <row r="61" spans="1:20" ht="18" x14ac:dyDescent="0.35">
      <c r="A61" s="13"/>
      <c r="B61" s="44" t="s">
        <v>52</v>
      </c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4"/>
      <c r="S61" s="6"/>
      <c r="T61" s="6"/>
    </row>
    <row r="62" spans="1:20" thickBot="1" x14ac:dyDescent="0.3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</row>
    <row r="63" spans="1:20" ht="21" x14ac:dyDescent="0.4">
      <c r="A63" s="13"/>
      <c r="B63" s="15"/>
      <c r="C63" s="95" t="s">
        <v>56</v>
      </c>
      <c r="D63" s="96"/>
      <c r="E63" s="97" t="s">
        <v>59</v>
      </c>
      <c r="F63" s="98" t="s">
        <v>57</v>
      </c>
      <c r="G63" s="99" t="s">
        <v>53</v>
      </c>
      <c r="H63" s="100" t="s">
        <v>55</v>
      </c>
      <c r="I63" s="99" t="s">
        <v>87</v>
      </c>
      <c r="J63" s="99" t="s">
        <v>89</v>
      </c>
      <c r="K63" s="99" t="s">
        <v>93</v>
      </c>
      <c r="L63" s="99" t="s">
        <v>94</v>
      </c>
      <c r="M63" s="100" t="s">
        <v>96</v>
      </c>
      <c r="N63" s="58"/>
      <c r="O63" s="95" t="s">
        <v>98</v>
      </c>
      <c r="P63" s="13"/>
      <c r="Q63" s="13"/>
      <c r="R63" s="13"/>
    </row>
    <row r="64" spans="1:20" ht="24" thickBot="1" x14ac:dyDescent="0.5">
      <c r="A64" s="13"/>
      <c r="B64" s="15"/>
      <c r="C64" s="63">
        <f>E21</f>
        <v>0</v>
      </c>
      <c r="D64" s="96"/>
      <c r="E64" s="59">
        <f>H8</f>
        <v>1</v>
      </c>
      <c r="F64" s="60">
        <f>Q8</f>
        <v>1</v>
      </c>
      <c r="G64" s="61">
        <f>G28</f>
        <v>1</v>
      </c>
      <c r="H64" s="89">
        <f>G34</f>
        <v>1</v>
      </c>
      <c r="I64" s="90">
        <f>G42</f>
        <v>1</v>
      </c>
      <c r="J64" s="90">
        <f>G48</f>
        <v>1</v>
      </c>
      <c r="K64" s="90">
        <f>N54</f>
        <v>1</v>
      </c>
      <c r="L64" s="90">
        <f>N56</f>
        <v>1</v>
      </c>
      <c r="M64" s="62">
        <f>N58</f>
        <v>1</v>
      </c>
      <c r="N64" s="58"/>
      <c r="O64" s="63">
        <f>Cprec</f>
        <v>1</v>
      </c>
      <c r="P64" s="13"/>
      <c r="Q64" s="13"/>
      <c r="R64" s="13"/>
    </row>
    <row r="65" spans="1:18" thickBot="1" x14ac:dyDescent="0.3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</row>
    <row r="66" spans="1:18" ht="14.45" x14ac:dyDescent="0.3">
      <c r="A66" s="13"/>
      <c r="B66" s="13"/>
      <c r="C66" s="28" t="s">
        <v>97</v>
      </c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</row>
    <row r="67" spans="1:18" ht="29.45" thickBot="1" x14ac:dyDescent="0.6">
      <c r="A67" s="13"/>
      <c r="B67" s="13"/>
      <c r="C67" s="64">
        <f>ROUND(PRODUCT(C64,E64,F64,G64,H64,M64,O64),4)</f>
        <v>0</v>
      </c>
      <c r="D67" s="13"/>
      <c r="E67" s="13"/>
      <c r="F67" s="13"/>
      <c r="G67" s="13"/>
      <c r="H67" s="13"/>
      <c r="I67" s="13"/>
      <c r="J67" s="13" t="s">
        <v>78</v>
      </c>
      <c r="K67" s="13"/>
      <c r="L67" s="13"/>
      <c r="M67" s="54"/>
      <c r="N67" s="54"/>
      <c r="O67" s="54"/>
      <c r="P67" s="54"/>
      <c r="Q67" s="13"/>
      <c r="R67" s="13"/>
    </row>
    <row r="68" spans="1:18" ht="14.45" x14ac:dyDescent="0.3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</row>
    <row r="69" spans="1:18" ht="14.45" x14ac:dyDescent="0.3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</row>
  </sheetData>
  <sheetProtection algorithmName="SHA-512" hashValue="BipRAf0pKtBfUCG1ZCULq2Ck1M608byam04jCNVs83w3lyxjBmBvoEzAGNKB9ldEGrQ9jbABSQMwZ+dI+2q0XQ==" saltValue="4qWfIE3dxPoZYsGLkLcA3A==" spinCount="100000" sheet="1" objects="1" scenarios="1"/>
  <dataValidations count="5">
    <dataValidation type="list" allowBlank="1" showInputMessage="1" showErrorMessage="1" sqref="L54 L56 D28 D34">
      <formula1>SINO</formula1>
    </dataValidation>
    <dataValidation type="decimal" allowBlank="1" showInputMessage="1" showErrorMessage="1" sqref="E19">
      <formula1>0</formula1>
      <formula2>70000</formula2>
    </dataValidation>
    <dataValidation type="list" allowBlank="1" showInputMessage="1" showErrorMessage="1" sqref="C8:C9">
      <formula1>CATEGORIA</formula1>
    </dataValidation>
    <dataValidation type="decimal" operator="greaterThanOrEqual" allowBlank="1" showInputMessage="1" showErrorMessage="1" sqref="E11">
      <formula1>40000</formula1>
    </dataValidation>
    <dataValidation type="decimal" operator="greaterThan" allowBlank="1" showInputMessage="1" showErrorMessage="1" sqref="G36">
      <formula1>E11*0.5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47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61"/>
  <sheetViews>
    <sheetView workbookViewId="0">
      <selection activeCell="H5" sqref="H5"/>
    </sheetView>
  </sheetViews>
  <sheetFormatPr defaultColWidth="8.85546875" defaultRowHeight="15" x14ac:dyDescent="0.25"/>
  <sheetData>
    <row r="3" spans="1:15" ht="14.45" x14ac:dyDescent="0.3">
      <c r="A3">
        <v>5000</v>
      </c>
      <c r="B3">
        <f>Coefficiente_rif*(A3/Valore_riferimento)^esponente</f>
        <v>2.69240746475176</v>
      </c>
      <c r="L3" s="1" t="s">
        <v>0</v>
      </c>
      <c r="M3">
        <f>Coefficiente_rif*(Valore_cercato/Valore_riferimento)^esponente</f>
        <v>3.8031266293844261</v>
      </c>
    </row>
    <row r="4" spans="1:15" ht="14.45" x14ac:dyDescent="0.3">
      <c r="A4">
        <v>6000</v>
      </c>
      <c r="B4">
        <f>Coefficiente_rif*(A4/Valore_riferimento)^esponente</f>
        <v>2.7670561551522197</v>
      </c>
      <c r="C4">
        <f t="shared" ref="C4:C36" si="0">Coefficiente_rif*(A4/24000)^esponente</f>
        <v>3.2490095854249419</v>
      </c>
    </row>
    <row r="5" spans="1:15" ht="14.45" x14ac:dyDescent="0.3">
      <c r="A5">
        <v>8000</v>
      </c>
      <c r="B5">
        <f>Coefficiente_rif*(A5/Valore_riferimento)^esponente</f>
        <v>2.8890747815205113</v>
      </c>
      <c r="C5">
        <f t="shared" si="0"/>
        <v>3.3922808688547339</v>
      </c>
      <c r="L5" s="1" t="s">
        <v>1</v>
      </c>
      <c r="M5">
        <v>4</v>
      </c>
    </row>
    <row r="6" spans="1:15" ht="14.45" x14ac:dyDescent="0.3">
      <c r="A6">
        <v>10000</v>
      </c>
      <c r="B6">
        <f t="shared" ref="B6:B36" si="1">Coefficiente_rif*(A6/Valore_riferimento)^esponente</f>
        <v>2.9874131292561357</v>
      </c>
      <c r="C6">
        <f t="shared" si="0"/>
        <v>3.5077473489306752</v>
      </c>
    </row>
    <row r="7" spans="1:15" ht="14.45" x14ac:dyDescent="0.3">
      <c r="A7">
        <v>12000</v>
      </c>
      <c r="B7">
        <f t="shared" si="1"/>
        <v>3.0702410372543296</v>
      </c>
      <c r="C7">
        <f t="shared" si="0"/>
        <v>3.6050018504433208</v>
      </c>
      <c r="L7" s="1" t="s">
        <v>2</v>
      </c>
      <c r="M7">
        <v>50000</v>
      </c>
    </row>
    <row r="8" spans="1:15" ht="14.45" x14ac:dyDescent="0.3">
      <c r="A8">
        <v>14000</v>
      </c>
      <c r="B8">
        <f t="shared" si="1"/>
        <v>3.1420601209270576</v>
      </c>
      <c r="C8">
        <f t="shared" si="0"/>
        <v>3.689330059986395</v>
      </c>
    </row>
    <row r="9" spans="1:15" ht="14.45" x14ac:dyDescent="0.3">
      <c r="A9">
        <v>16000</v>
      </c>
      <c r="B9">
        <f t="shared" si="1"/>
        <v>3.2056291800962384</v>
      </c>
      <c r="C9">
        <f t="shared" si="0"/>
        <v>3.7639712927609978</v>
      </c>
      <c r="L9" s="1" t="s">
        <v>3</v>
      </c>
      <c r="M9">
        <v>70000</v>
      </c>
    </row>
    <row r="10" spans="1:15" ht="14.45" x14ac:dyDescent="0.3">
      <c r="A10">
        <v>18000</v>
      </c>
      <c r="B10">
        <f t="shared" si="1"/>
        <v>3.2627677508158737</v>
      </c>
      <c r="C10">
        <f t="shared" si="0"/>
        <v>3.8310620034500129</v>
      </c>
    </row>
    <row r="11" spans="1:15" ht="14.45" x14ac:dyDescent="0.3">
      <c r="A11">
        <v>20000</v>
      </c>
      <c r="B11">
        <f t="shared" si="1"/>
        <v>3.314742408677279</v>
      </c>
      <c r="C11">
        <f t="shared" si="0"/>
        <v>3.8920893741003924</v>
      </c>
      <c r="L11" s="1" t="s">
        <v>4</v>
      </c>
      <c r="M11">
        <v>0.15</v>
      </c>
    </row>
    <row r="12" spans="1:15" ht="14.45" x14ac:dyDescent="0.3">
      <c r="A12">
        <v>22000</v>
      </c>
      <c r="B12">
        <f t="shared" si="1"/>
        <v>3.3624720842652103</v>
      </c>
      <c r="C12">
        <f t="shared" si="0"/>
        <v>3.9481323905045462</v>
      </c>
    </row>
    <row r="13" spans="1:15" ht="14.45" x14ac:dyDescent="0.3">
      <c r="A13">
        <v>24000</v>
      </c>
      <c r="B13">
        <f t="shared" si="1"/>
        <v>3.4066457268273194</v>
      </c>
      <c r="C13">
        <f t="shared" si="0"/>
        <v>4</v>
      </c>
      <c r="M13" t="s">
        <v>36</v>
      </c>
      <c r="O13" t="s">
        <v>39</v>
      </c>
    </row>
    <row r="14" spans="1:15" ht="14.45" x14ac:dyDescent="0.3">
      <c r="A14">
        <v>26000</v>
      </c>
      <c r="B14">
        <f t="shared" si="1"/>
        <v>3.4477938251231874</v>
      </c>
      <c r="C14">
        <f t="shared" si="0"/>
        <v>4.0483150894991242</v>
      </c>
      <c r="H14" t="s">
        <v>12</v>
      </c>
      <c r="M14">
        <f>B36</f>
        <v>4</v>
      </c>
      <c r="O14">
        <f>B6</f>
        <v>2.9874131292561357</v>
      </c>
    </row>
    <row r="15" spans="1:15" ht="14.45" x14ac:dyDescent="0.3">
      <c r="A15">
        <v>28000</v>
      </c>
      <c r="B15">
        <f t="shared" si="1"/>
        <v>3.4863339895824641</v>
      </c>
      <c r="C15">
        <f t="shared" si="0"/>
        <v>4.0935680069431353</v>
      </c>
      <c r="H15" s="2" t="s">
        <v>5</v>
      </c>
      <c r="I15" s="3"/>
      <c r="J15" s="4"/>
    </row>
    <row r="16" spans="1:15" ht="14.45" x14ac:dyDescent="0.3">
      <c r="A16">
        <v>30000</v>
      </c>
      <c r="B16">
        <f t="shared" si="1"/>
        <v>3.5226011580399761</v>
      </c>
      <c r="C16">
        <f t="shared" si="0"/>
        <v>4.1361520281366602</v>
      </c>
      <c r="H16" s="5" t="s">
        <v>6</v>
      </c>
      <c r="I16" s="6"/>
      <c r="J16" s="7">
        <v>1</v>
      </c>
    </row>
    <row r="17" spans="1:15" ht="14.45" x14ac:dyDescent="0.3">
      <c r="A17">
        <v>32000</v>
      </c>
      <c r="B17">
        <f t="shared" si="1"/>
        <v>3.5568682770046625</v>
      </c>
      <c r="C17">
        <f t="shared" si="0"/>
        <v>4.1763876401873441</v>
      </c>
      <c r="H17" s="5" t="s">
        <v>7</v>
      </c>
      <c r="I17" s="6"/>
      <c r="J17" s="7">
        <v>1.5</v>
      </c>
    </row>
    <row r="18" spans="1:15" ht="14.45" x14ac:dyDescent="0.3">
      <c r="A18">
        <v>34000</v>
      </c>
      <c r="B18">
        <f t="shared" si="1"/>
        <v>3.5893608610076733</v>
      </c>
      <c r="C18">
        <f t="shared" si="0"/>
        <v>4.2145396367358936</v>
      </c>
      <c r="H18" s="8" t="s">
        <v>8</v>
      </c>
      <c r="I18" s="9"/>
      <c r="J18" s="10">
        <v>2</v>
      </c>
      <c r="M18">
        <v>2</v>
      </c>
      <c r="O18">
        <v>1.5</v>
      </c>
    </row>
    <row r="19" spans="1:15" ht="14.45" x14ac:dyDescent="0.3">
      <c r="A19">
        <v>36000</v>
      </c>
      <c r="B19">
        <f t="shared" si="1"/>
        <v>3.620267490752759</v>
      </c>
      <c r="C19">
        <f t="shared" si="0"/>
        <v>4.2508294446272119</v>
      </c>
    </row>
    <row r="20" spans="1:15" ht="14.45" x14ac:dyDescent="0.3">
      <c r="A20">
        <v>38000</v>
      </c>
      <c r="B20">
        <f t="shared" si="1"/>
        <v>3.6497475425274062</v>
      </c>
      <c r="C20">
        <f t="shared" si="0"/>
        <v>4.2854441995957036</v>
      </c>
      <c r="H20" s="2" t="s">
        <v>9</v>
      </c>
      <c r="I20" s="3"/>
      <c r="J20" s="4"/>
    </row>
    <row r="21" spans="1:15" ht="14.45" x14ac:dyDescent="0.3">
      <c r="A21">
        <v>40000</v>
      </c>
      <c r="B21">
        <f t="shared" si="1"/>
        <v>3.6779369844369456</v>
      </c>
      <c r="C21">
        <f t="shared" si="0"/>
        <v>4.3185435520614419</v>
      </c>
      <c r="H21" s="5" t="s">
        <v>10</v>
      </c>
      <c r="I21" s="6"/>
      <c r="J21" s="7">
        <v>1.5</v>
      </c>
    </row>
    <row r="22" spans="1:15" ht="14.45" x14ac:dyDescent="0.3">
      <c r="A22">
        <v>42000</v>
      </c>
      <c r="B22">
        <f t="shared" si="1"/>
        <v>3.7049527941804494</v>
      </c>
      <c r="C22">
        <f t="shared" si="0"/>
        <v>4.3502648543744522</v>
      </c>
      <c r="H22" s="8" t="s">
        <v>11</v>
      </c>
      <c r="I22" s="9"/>
      <c r="J22" s="10">
        <v>1</v>
      </c>
    </row>
    <row r="23" spans="1:15" ht="14.45" x14ac:dyDescent="0.3">
      <c r="A23">
        <v>44000</v>
      </c>
      <c r="B23">
        <f t="shared" si="1"/>
        <v>3.7308963753810156</v>
      </c>
      <c r="C23">
        <f t="shared" si="0"/>
        <v>4.3807271721860879</v>
      </c>
    </row>
    <row r="24" spans="1:15" x14ac:dyDescent="0.25">
      <c r="A24">
        <v>46000</v>
      </c>
      <c r="B24">
        <f t="shared" si="1"/>
        <v>3.7558562341135038</v>
      </c>
      <c r="C24">
        <f t="shared" si="0"/>
        <v>4.4100344271623593</v>
      </c>
      <c r="H24" s="2" t="s">
        <v>13</v>
      </c>
      <c r="I24" s="3"/>
      <c r="J24" s="4"/>
    </row>
    <row r="25" spans="1:15" ht="14.45" x14ac:dyDescent="0.3">
      <c r="A25">
        <v>48000</v>
      </c>
      <c r="B25">
        <f t="shared" si="1"/>
        <v>3.7799101006379687</v>
      </c>
      <c r="C25">
        <f t="shared" si="0"/>
        <v>4.4382778882713803</v>
      </c>
      <c r="H25" s="5" t="s">
        <v>14</v>
      </c>
      <c r="I25" s="6"/>
      <c r="J25" s="7">
        <v>1.5</v>
      </c>
    </row>
    <row r="26" spans="1:15" ht="14.45" x14ac:dyDescent="0.3">
      <c r="A26">
        <v>50000</v>
      </c>
      <c r="B26">
        <f t="shared" si="1"/>
        <v>3.8031266293844261</v>
      </c>
      <c r="C26">
        <f t="shared" si="0"/>
        <v>4.4655381678638575</v>
      </c>
      <c r="H26" s="8" t="s">
        <v>15</v>
      </c>
      <c r="I26" s="9"/>
      <c r="J26" s="10">
        <v>1</v>
      </c>
      <c r="M26">
        <v>1.5</v>
      </c>
      <c r="O26">
        <v>1</v>
      </c>
    </row>
    <row r="27" spans="1:15" ht="14.45" x14ac:dyDescent="0.3">
      <c r="A27">
        <v>52000</v>
      </c>
      <c r="B27">
        <f t="shared" si="1"/>
        <v>3.8255667743407109</v>
      </c>
      <c r="C27">
        <f t="shared" si="0"/>
        <v>4.4918868366198339</v>
      </c>
    </row>
    <row r="28" spans="1:15" ht="14.45" x14ac:dyDescent="0.3">
      <c r="A28">
        <v>54000</v>
      </c>
      <c r="B28">
        <f t="shared" si="1"/>
        <v>3.8472849117796248</v>
      </c>
      <c r="C28">
        <f t="shared" si="0"/>
        <v>4.517387741827422</v>
      </c>
      <c r="H28" s="2" t="s">
        <v>16</v>
      </c>
      <c r="I28" s="3"/>
      <c r="J28" s="4"/>
    </row>
    <row r="29" spans="1:15" ht="14.45" x14ac:dyDescent="0.3">
      <c r="A29">
        <v>56000</v>
      </c>
      <c r="B29">
        <f t="shared" si="1"/>
        <v>3.8683297642731986</v>
      </c>
      <c r="C29">
        <f t="shared" si="0"/>
        <v>4.5420980923377146</v>
      </c>
      <c r="H29" s="5" t="s">
        <v>17</v>
      </c>
      <c r="I29" s="6"/>
      <c r="J29" s="7">
        <v>1</v>
      </c>
    </row>
    <row r="30" spans="1:15" ht="14.45" x14ac:dyDescent="0.3">
      <c r="A30">
        <v>58000</v>
      </c>
      <c r="B30">
        <f t="shared" si="1"/>
        <v>3.8887451669273858</v>
      </c>
      <c r="C30">
        <f t="shared" si="0"/>
        <v>4.5660693582588125</v>
      </c>
      <c r="H30" s="8" t="s">
        <v>18</v>
      </c>
      <c r="I30" s="9"/>
      <c r="J30" s="10">
        <v>1.5</v>
      </c>
      <c r="M30">
        <v>1</v>
      </c>
      <c r="O30">
        <v>1</v>
      </c>
    </row>
    <row r="31" spans="1:15" ht="14.45" x14ac:dyDescent="0.3">
      <c r="A31">
        <v>60000</v>
      </c>
      <c r="B31">
        <f t="shared" si="1"/>
        <v>3.9085707072319957</v>
      </c>
      <c r="C31">
        <f t="shared" si="0"/>
        <v>4.5893480222519409</v>
      </c>
    </row>
    <row r="32" spans="1:15" ht="14.45" x14ac:dyDescent="0.3">
      <c r="A32">
        <v>62000</v>
      </c>
      <c r="B32">
        <f t="shared" si="1"/>
        <v>3.9278422628457972</v>
      </c>
      <c r="C32">
        <f t="shared" si="0"/>
        <v>4.6119762109855547</v>
      </c>
      <c r="H32" t="s">
        <v>19</v>
      </c>
    </row>
    <row r="33" spans="1:15" ht="14.45" x14ac:dyDescent="0.3">
      <c r="A33">
        <v>64000</v>
      </c>
      <c r="B33">
        <f t="shared" si="1"/>
        <v>3.9465924563309285</v>
      </c>
      <c r="C33">
        <f t="shared" si="0"/>
        <v>4.6339922290733444</v>
      </c>
      <c r="H33" s="2" t="s">
        <v>20</v>
      </c>
      <c r="I33" s="3"/>
      <c r="J33" s="4"/>
    </row>
    <row r="34" spans="1:15" ht="14.45" x14ac:dyDescent="0.3">
      <c r="A34">
        <v>66000</v>
      </c>
      <c r="B34">
        <f t="shared" si="1"/>
        <v>3.9648510418306397</v>
      </c>
      <c r="C34">
        <f t="shared" si="0"/>
        <v>4.6554310131017811</v>
      </c>
      <c r="H34" s="5" t="s">
        <v>21</v>
      </c>
      <c r="I34" s="6"/>
      <c r="J34" s="7">
        <v>1.1000000000000001</v>
      </c>
    </row>
    <row r="35" spans="1:15" ht="14.45" x14ac:dyDescent="0.3">
      <c r="A35">
        <v>68000</v>
      </c>
      <c r="B35">
        <f t="shared" si="1"/>
        <v>3.9826452356092696</v>
      </c>
      <c r="C35">
        <f t="shared" si="0"/>
        <v>4.6763245197420522</v>
      </c>
      <c r="H35" s="5" t="s">
        <v>22</v>
      </c>
      <c r="I35" s="6"/>
      <c r="J35" s="7">
        <v>1.2</v>
      </c>
    </row>
    <row r="36" spans="1:15" ht="14.45" x14ac:dyDescent="0.3">
      <c r="A36">
        <v>70000</v>
      </c>
      <c r="B36">
        <f t="shared" si="1"/>
        <v>4</v>
      </c>
      <c r="C36">
        <f t="shared" si="0"/>
        <v>4.6967020591545738</v>
      </c>
      <c r="H36" s="5" t="s">
        <v>23</v>
      </c>
      <c r="I36" s="6"/>
      <c r="J36" s="7">
        <v>1.3</v>
      </c>
    </row>
    <row r="37" spans="1:15" ht="14.45" x14ac:dyDescent="0.3">
      <c r="H37" s="8" t="s">
        <v>24</v>
      </c>
      <c r="I37" s="9"/>
      <c r="J37" s="10">
        <v>1.5</v>
      </c>
      <c r="M37">
        <v>1.1000000000000001</v>
      </c>
      <c r="O37">
        <v>1.2</v>
      </c>
    </row>
    <row r="38" spans="1:15" x14ac:dyDescent="0.25">
      <c r="A38" s="34" t="s">
        <v>63</v>
      </c>
    </row>
    <row r="39" spans="1:15" x14ac:dyDescent="0.25">
      <c r="A39" s="34"/>
      <c r="H39" s="2" t="s">
        <v>25</v>
      </c>
      <c r="I39" s="3"/>
      <c r="J39" s="4"/>
    </row>
    <row r="40" spans="1:15" x14ac:dyDescent="0.25">
      <c r="A40" s="33" t="s">
        <v>60</v>
      </c>
      <c r="H40" s="5" t="s">
        <v>26</v>
      </c>
      <c r="I40" s="6"/>
      <c r="J40" s="7">
        <v>1.1000000000000001</v>
      </c>
    </row>
    <row r="41" spans="1:15" x14ac:dyDescent="0.25">
      <c r="A41" s="33" t="s">
        <v>64</v>
      </c>
      <c r="H41" s="5" t="s">
        <v>27</v>
      </c>
      <c r="I41" s="6"/>
      <c r="J41" s="7">
        <v>1.2</v>
      </c>
    </row>
    <row r="42" spans="1:15" x14ac:dyDescent="0.25">
      <c r="A42" s="33" t="s">
        <v>65</v>
      </c>
      <c r="H42" s="5" t="s">
        <v>28</v>
      </c>
      <c r="I42" s="6"/>
      <c r="J42" s="7">
        <v>1.3</v>
      </c>
    </row>
    <row r="43" spans="1:15" x14ac:dyDescent="0.25">
      <c r="H43" s="8" t="s">
        <v>29</v>
      </c>
      <c r="I43" s="9"/>
      <c r="J43" s="10">
        <v>1.5</v>
      </c>
      <c r="M43">
        <v>1</v>
      </c>
      <c r="O43">
        <v>1.2</v>
      </c>
    </row>
    <row r="44" spans="1:15" x14ac:dyDescent="0.25">
      <c r="A44" s="34" t="s">
        <v>66</v>
      </c>
    </row>
    <row r="45" spans="1:15" x14ac:dyDescent="0.25">
      <c r="A45" s="33" t="s">
        <v>42</v>
      </c>
    </row>
    <row r="46" spans="1:15" x14ac:dyDescent="0.25">
      <c r="A46" s="33" t="s">
        <v>67</v>
      </c>
      <c r="H46" t="s">
        <v>86</v>
      </c>
    </row>
    <row r="47" spans="1:15" x14ac:dyDescent="0.25">
      <c r="A47" s="33" t="s">
        <v>77</v>
      </c>
      <c r="H47" s="1" t="s">
        <v>30</v>
      </c>
      <c r="J47">
        <v>2</v>
      </c>
    </row>
    <row r="48" spans="1:15" x14ac:dyDescent="0.25">
      <c r="A48" s="34" t="s">
        <v>68</v>
      </c>
      <c r="H48" s="1" t="s">
        <v>31</v>
      </c>
      <c r="J48">
        <v>1.5</v>
      </c>
      <c r="M48">
        <v>1.5</v>
      </c>
      <c r="O48">
        <v>2</v>
      </c>
    </row>
    <row r="49" spans="1:15" x14ac:dyDescent="0.25">
      <c r="A49" s="33" t="s">
        <v>69</v>
      </c>
      <c r="F49" t="s">
        <v>44</v>
      </c>
      <c r="H49" s="1"/>
      <c r="J49">
        <v>2</v>
      </c>
    </row>
    <row r="50" spans="1:15" x14ac:dyDescent="0.25">
      <c r="A50" s="33" t="s">
        <v>61</v>
      </c>
    </row>
    <row r="51" spans="1:15" x14ac:dyDescent="0.25">
      <c r="H51" s="11" t="s">
        <v>32</v>
      </c>
    </row>
    <row r="52" spans="1:15" x14ac:dyDescent="0.25">
      <c r="H52" s="1" t="s">
        <v>33</v>
      </c>
      <c r="J52">
        <v>1.5</v>
      </c>
    </row>
    <row r="53" spans="1:15" x14ac:dyDescent="0.25">
      <c r="H53" s="1" t="s">
        <v>34</v>
      </c>
      <c r="J53">
        <v>1.5</v>
      </c>
    </row>
    <row r="54" spans="1:15" x14ac:dyDescent="0.25">
      <c r="H54" s="1"/>
    </row>
    <row r="55" spans="1:15" x14ac:dyDescent="0.25">
      <c r="H55" s="1" t="s">
        <v>35</v>
      </c>
      <c r="J55">
        <v>1.5</v>
      </c>
      <c r="M55">
        <v>1.5</v>
      </c>
      <c r="O55">
        <v>1</v>
      </c>
    </row>
    <row r="58" spans="1:15" x14ac:dyDescent="0.25">
      <c r="J58" t="s">
        <v>37</v>
      </c>
      <c r="M58">
        <f>M55*M48*M43*M37*M30*M26*M18</f>
        <v>7.4250000000000007</v>
      </c>
      <c r="O58">
        <f>O55*O48*O43*O37*O30*O26*O18</f>
        <v>4.32</v>
      </c>
    </row>
    <row r="60" spans="1:15" x14ac:dyDescent="0.25">
      <c r="J60" t="s">
        <v>38</v>
      </c>
      <c r="M60">
        <f>M58*M14</f>
        <v>29.700000000000003</v>
      </c>
      <c r="O60">
        <f>O58*O14</f>
        <v>12.905624718386507</v>
      </c>
    </row>
    <row r="61" spans="1:15" x14ac:dyDescent="0.25">
      <c r="J61" t="s">
        <v>40</v>
      </c>
      <c r="M61">
        <f>M58+M14</f>
        <v>11.425000000000001</v>
      </c>
      <c r="O61">
        <f>O58+O14</f>
        <v>7.307413129256136</v>
      </c>
    </row>
  </sheetData>
  <sheetProtection algorithmName="SHA-512" hashValue="BYpMIh3hB8di6/ZsiiMYxqLttDWRlXdwEUdWMRaenYHyXv9Mnq42DWHSuuiXJaH9UGFbwWCm6aIl5CyaLuoJfA==" saltValue="+ce7oZEJVnQjPC7DVYWki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Fogli di lavoro</vt:lpstr>
      </vt:variant>
      <vt:variant>
        <vt:i4>3</vt:i4>
      </vt:variant>
      <vt:variant>
        <vt:lpstr>Grafici</vt:lpstr>
      </vt:variant>
      <vt:variant>
        <vt:i4>1</vt:i4>
      </vt:variant>
      <vt:variant>
        <vt:lpstr>Intervalli denominati</vt:lpstr>
      </vt:variant>
      <vt:variant>
        <vt:i4>15</vt:i4>
      </vt:variant>
    </vt:vector>
  </HeadingPairs>
  <TitlesOfParts>
    <vt:vector size="19" baseType="lpstr">
      <vt:lpstr>Richiesta</vt:lpstr>
      <vt:lpstr>Foglio1</vt:lpstr>
      <vt:lpstr>Foglio3</vt:lpstr>
      <vt:lpstr>Grafico2</vt:lpstr>
      <vt:lpstr>Richiesta!Area_stampa</vt:lpstr>
      <vt:lpstr>CATEGORIA</vt:lpstr>
      <vt:lpstr>Cbiv</vt:lpstr>
      <vt:lpstr>Coeff_economico</vt:lpstr>
      <vt:lpstr>Coefficiente_rif</vt:lpstr>
      <vt:lpstr>Cpda</vt:lpstr>
      <vt:lpstr>Cprec</vt:lpstr>
      <vt:lpstr>Crifugio</vt:lpstr>
      <vt:lpstr>esponente</vt:lpstr>
      <vt:lpstr>Richiesta</vt:lpstr>
      <vt:lpstr>SINO</vt:lpstr>
      <vt:lpstr>TIPO</vt:lpstr>
      <vt:lpstr>TIPO1</vt:lpstr>
      <vt:lpstr>Valore_cercato</vt:lpstr>
      <vt:lpstr>Valore_riferimento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</dc:creator>
  <cp:lastModifiedBy>Roberto Gandolfi</cp:lastModifiedBy>
  <cp:lastPrinted>2018-03-22T09:35:26Z</cp:lastPrinted>
  <dcterms:created xsi:type="dcterms:W3CDTF">2018-03-18T14:37:38Z</dcterms:created>
  <dcterms:modified xsi:type="dcterms:W3CDTF">2019-02-25T10:56:47Z</dcterms:modified>
</cp:coreProperties>
</file>