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5" yWindow="465" windowWidth="19440" windowHeight="11655"/>
  </bookViews>
  <sheets>
    <sheet name="Richiesta" sheetId="2" r:id="rId1"/>
    <sheet name="Grafico2" sheetId="5" r:id="rId2"/>
    <sheet name="Foglio1" sheetId="1" state="hidden" r:id="rId3"/>
    <sheet name="Foglio3" sheetId="3" r:id="rId4"/>
  </sheets>
  <definedNames>
    <definedName name="_xlnm.Print_Area" localSheetId="0">Richiesta!$B$1:$R$69</definedName>
    <definedName name="CATEGORIA">Foglio1!$A$39:$A$42</definedName>
    <definedName name="Cbiv">Richiesta!$J$11</definedName>
    <definedName name="Cbivacco">Richiesta!$J$8</definedName>
    <definedName name="CCCC">Richiesta!$J$8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Richiesta!$J$8</definedName>
    <definedName name="Crifugio">Richiesta!$J$11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45621"/>
</workbook>
</file>

<file path=xl/calcChain.xml><?xml version="1.0" encoding="utf-8"?>
<calcChain xmlns="http://schemas.openxmlformats.org/spreadsheetml/2006/main">
  <c r="Q13" i="2" l="1"/>
  <c r="O64" i="2" s="1"/>
  <c r="L5" i="2"/>
  <c r="G34" i="2"/>
  <c r="H64" i="2" s="1"/>
  <c r="Q58" i="2"/>
  <c r="Q56" i="2"/>
  <c r="Q54" i="2"/>
  <c r="J8" i="2"/>
  <c r="H8" i="2" s="1"/>
  <c r="E64" i="2" s="1"/>
  <c r="J11" i="2"/>
  <c r="J13" i="2"/>
  <c r="L60" i="2"/>
  <c r="N56" i="2"/>
  <c r="L64" i="2" s="1"/>
  <c r="N58" i="2"/>
  <c r="M64" i="2" s="1"/>
  <c r="Q8" i="2"/>
  <c r="F64" i="2" s="1"/>
  <c r="G28" i="2"/>
  <c r="G64" i="2" s="1"/>
  <c r="G42" i="2"/>
  <c r="I64" i="2" s="1"/>
  <c r="G48" i="2"/>
  <c r="J64" i="2" s="1"/>
  <c r="N54" i="2"/>
  <c r="K64" i="2"/>
  <c r="E21" i="2"/>
  <c r="C64" i="2" s="1"/>
  <c r="E17" i="2"/>
  <c r="F19" i="2" s="1"/>
  <c r="F15" i="2"/>
  <c r="B3" i="1"/>
  <c r="B4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N64" i="2" l="1"/>
  <c r="C67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Codice unico attribuito dal sistema UnicoCAI Rifugi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Posti letto.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Quota percentuale dei proventi dei rifugi complessivamente detenuti dalla sezione e reinvestiti nelle strutture. 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Coefficiente in funzione della richiesta economica.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Sono ad apertura annuale i rifugi con almeno 150 giorni di apertura anche non continuativi.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 xml:space="preserve">Percentuale di riduzione delle emissioni di anidride carbonica calcolate come da apposito allegato/dichiarazione
</t>
        </r>
      </text>
    </comment>
    <comment ref="C64" authorId="0">
      <text>
        <r>
          <rPr>
            <b/>
            <sz val="11"/>
            <color indexed="81"/>
            <rFont val="Tahoma"/>
            <family val="2"/>
          </rPr>
          <t>Coefficiente in funzione della richiesta economica.</t>
        </r>
      </text>
    </comment>
    <comment ref="E64" author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67" authorId="1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<sst xmlns="http://schemas.openxmlformats.org/spreadsheetml/2006/main" count="116" uniqueCount="113">
  <si>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</si>
  <si>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</si>
  <si>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</si>
  <si>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</si>
  <si>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</si>
  <si>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</si>
  <si>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</si>
  <si>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</si>
  <si>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</si>
  <si>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</si>
  <si>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</si>
  <si>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</si>
  <si>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</si>
  <si>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</si>
  <si>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</si>
  <si>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</si>
  <si>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</si>
  <si>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</si>
  <si>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</si>
  <si>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</si>
  <si>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</si>
  <si>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</si>
  <si>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</si>
  <si>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</si>
  <si>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</si>
  <si>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</si>
  <si>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</si>
  <si>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</si>
  <si>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</si>
  <si>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</si>
  <si>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</si>
  <si>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</si>
  <si>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</si>
  <si>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</si>
  <si>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</si>
  <si>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</si>
  <si>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</si>
  <si>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</si>
  <si>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</si>
  <si>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</si>
  <si>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</si>
  <si>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</si>
  <si>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</si>
  <si>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</si>
  <si>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</si>
  <si>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</si>
  <si>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</si>
  <si>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</si>
  <si>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</si>
  <si>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Posti Bivacco</t>
  </si>
  <si>
    <t>Se sì inserire importo lavori allocato a questa voce</t>
  </si>
  <si>
    <t xml:space="preserve">L'intervento era già stato richiesto lo scorso bando con interventi premiali </t>
  </si>
  <si>
    <t>Reinvestimento proventi (% media degli ultimi 3 esercizi)</t>
  </si>
  <si>
    <t>CALCOLO COEFFICIENTI</t>
  </si>
  <si>
    <t>Coefficiente economico (Ce)</t>
  </si>
  <si>
    <t>Ccat</t>
  </si>
  <si>
    <t>C</t>
  </si>
  <si>
    <t>NO</t>
  </si>
  <si>
    <t>Le spese sono rivolte per almeno il 55% ad interventi sull'approvvigionamento idrico</t>
  </si>
  <si>
    <t>IMPORTO</t>
  </si>
  <si>
    <t>Le spese sono rivolte per almeno il 55% ad interventi di destagionalizzazione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</si>
  <si>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</si>
  <si>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</si>
  <si>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</si>
  <si>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</si>
  <si>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</si>
  <si>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</si>
  <si>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</si>
  <si>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</si>
  <si>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</si>
  <si>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</si>
  <si>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</si>
  <si>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Gli interventi sono volti al miglioramento della classe energetica (solo in riscaldamento) per un numeo di classi rispetto all'attuale pari a:</t>
  </si>
  <si>
    <t>Miglioramento prestazione energetica:</t>
  </si>
  <si>
    <t>Periodo di apertura:</t>
  </si>
  <si>
    <t>Cbivacco</t>
  </si>
  <si>
    <t>Crifugio</t>
  </si>
  <si>
    <t>PUNTO D'APPOGGIO</t>
  </si>
  <si>
    <t>Cpda</t>
  </si>
  <si>
    <t>Firma presidente sezione</t>
  </si>
  <si>
    <t>Gli interventi comportano spese superiori al 50% dell'importo lavori per interventi necessari alla continuità di apertura su richiesta di enti o normative cogenti?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</si>
  <si>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</si>
  <si>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</si>
  <si>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</si>
  <si>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</si>
  <si>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</si>
  <si>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r>
      <t>C</t>
    </r>
    <r>
      <rPr>
        <b/>
        <sz val="9"/>
        <color theme="1"/>
        <rFont val="Calibri"/>
        <family val="2"/>
        <scheme val="minor"/>
      </rPr>
      <t>f</t>
    </r>
  </si>
  <si>
    <r>
      <t>C</t>
    </r>
    <r>
      <rPr>
        <b/>
        <sz val="8"/>
        <color theme="1"/>
        <rFont val="Calibri"/>
        <family val="2"/>
        <scheme val="minor"/>
      </rPr>
      <t>1</t>
    </r>
  </si>
  <si>
    <r>
      <t>C</t>
    </r>
    <r>
      <rPr>
        <b/>
        <sz val="8"/>
        <color theme="1"/>
        <rFont val="Calibri"/>
        <family val="2"/>
        <scheme val="minor"/>
      </rPr>
      <t>cat</t>
    </r>
  </si>
  <si>
    <r>
      <t>C</t>
    </r>
    <r>
      <rPr>
        <b/>
        <sz val="8"/>
        <color theme="1"/>
        <rFont val="Calibri"/>
        <family val="2"/>
        <scheme val="minor"/>
      </rPr>
      <t>e</t>
    </r>
  </si>
  <si>
    <r>
      <t>C</t>
    </r>
    <r>
      <rPr>
        <b/>
        <sz val="8"/>
        <color theme="1"/>
        <rFont val="Calibri"/>
        <family val="2"/>
        <scheme val="minor"/>
      </rPr>
      <t>2</t>
    </r>
  </si>
  <si>
    <r>
      <t>C</t>
    </r>
    <r>
      <rPr>
        <b/>
        <sz val="8"/>
        <color theme="1"/>
        <rFont val="Calibri"/>
        <family val="2"/>
        <scheme val="minor"/>
      </rPr>
      <t>3</t>
    </r>
  </si>
  <si>
    <r>
      <t>C</t>
    </r>
    <r>
      <rPr>
        <b/>
        <sz val="8"/>
        <color theme="1"/>
        <rFont val="Calibri"/>
        <family val="2"/>
        <scheme val="minor"/>
      </rPr>
      <t>4</t>
    </r>
  </si>
  <si>
    <r>
      <t>C</t>
    </r>
    <r>
      <rPr>
        <b/>
        <sz val="8"/>
        <color theme="1"/>
        <rFont val="Calibri"/>
        <family val="2"/>
        <scheme val="minor"/>
      </rPr>
      <t>5</t>
    </r>
  </si>
  <si>
    <r>
      <t>C</t>
    </r>
    <r>
      <rPr>
        <b/>
        <sz val="8"/>
        <color theme="1"/>
        <rFont val="Calibri"/>
        <family val="2"/>
        <scheme val="minor"/>
      </rPr>
      <t>6</t>
    </r>
  </si>
  <si>
    <r>
      <t>C</t>
    </r>
    <r>
      <rPr>
        <b/>
        <sz val="8"/>
        <color theme="1"/>
        <rFont val="Calibri"/>
        <family val="2"/>
        <scheme val="minor"/>
      </rPr>
      <t>7</t>
    </r>
  </si>
  <si>
    <t>Indice totale (T)</t>
  </si>
  <si>
    <t>Cb</t>
  </si>
  <si>
    <r>
      <t>C</t>
    </r>
    <r>
      <rPr>
        <sz val="8"/>
        <color theme="1"/>
        <rFont val="Calibri"/>
        <family val="2"/>
        <scheme val="minor"/>
      </rPr>
      <t>1</t>
    </r>
  </si>
  <si>
    <r>
      <t>C</t>
    </r>
    <r>
      <rPr>
        <sz val="8"/>
        <color theme="1"/>
        <rFont val="Calibri"/>
        <family val="2"/>
        <scheme val="minor"/>
      </rPr>
      <t>2</t>
    </r>
  </si>
  <si>
    <r>
      <t>C</t>
    </r>
    <r>
      <rPr>
        <sz val="8"/>
        <color theme="1"/>
        <rFont val="Calibri"/>
        <family val="2"/>
        <scheme val="minor"/>
      </rPr>
      <t>3</t>
    </r>
  </si>
  <si>
    <r>
      <t>C</t>
    </r>
    <r>
      <rPr>
        <sz val="8"/>
        <color theme="1"/>
        <rFont val="Calibri"/>
        <family val="2"/>
        <scheme val="minor"/>
      </rPr>
      <t>4</t>
    </r>
  </si>
  <si>
    <r>
      <t>C</t>
    </r>
    <r>
      <rPr>
        <sz val="8"/>
        <color theme="1"/>
        <rFont val="Calibri"/>
        <family val="2"/>
        <scheme val="minor"/>
      </rPr>
      <t>5</t>
    </r>
  </si>
  <si>
    <r>
      <t>C</t>
    </r>
    <r>
      <rPr>
        <sz val="8"/>
        <color theme="1"/>
        <rFont val="Calibri"/>
        <family val="2"/>
        <scheme val="minor"/>
      </rPr>
      <t>6</t>
    </r>
  </si>
  <si>
    <r>
      <t>C</t>
    </r>
    <r>
      <rPr>
        <sz val="8"/>
        <color theme="1"/>
        <rFont val="Calibri"/>
        <family val="2"/>
        <scheme val="minor"/>
      </rPr>
      <t>7</t>
    </r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</si>
  <si>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, solo una delle tre possibilità può essere (SI):</t>
    </r>
  </si>
  <si>
    <t>Scheda richiesta contributo fondo stabile pro-rifugi-Allegato 2</t>
  </si>
  <si>
    <t>TIPOLOGIA STRUTTURA</t>
  </si>
  <si>
    <t>NOME</t>
  </si>
  <si>
    <t>Codice ID UnicoCAI</t>
  </si>
  <si>
    <t>ULTIMO CONTRIBUTO RICEVUTO MEDESIMA STRUTTURA (ANNO)</t>
  </si>
  <si>
    <t>CoefficientI di merito</t>
  </si>
  <si>
    <r>
      <t>Gli interventi sono volti a ridurre l'emissione di 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del sistema di generazione di energia elettrica, locale e non connesso alla rete, (con spesa almeno pari al 25 %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</si>
</sst>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2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164" fontId="0" fillId="0" borderId="22" xfId="0" applyNumberFormat="1" applyFill="1" applyBorder="1" applyProtection="1">
      <protection locked="0"/>
    </xf>
    <xf numFmtId="0" fontId="6" fillId="4" borderId="1" xfId="0" applyFont="1" applyFill="1" applyBorder="1"/>
    <xf numFmtId="0" fontId="7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6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0" fillId="7" borderId="13" xfId="0" applyFill="1" applyBorder="1"/>
    <xf numFmtId="0" fontId="8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10" fillId="2" borderId="0" xfId="0" applyFont="1" applyFill="1" applyAlignment="1">
      <alignment horizontal="right"/>
    </xf>
    <xf numFmtId="0" fontId="0" fillId="4" borderId="8" xfId="0" applyFill="1" applyBorder="1" applyAlignment="1">
      <alignment horizontal="center" vertical="center"/>
    </xf>
    <xf numFmtId="0" fontId="8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5" fillId="3" borderId="21" xfId="0" applyFont="1" applyFill="1" applyBorder="1" applyProtection="1">
      <protection hidden="1"/>
    </xf>
    <xf numFmtId="164" fontId="2" fillId="7" borderId="13" xfId="0" applyNumberFormat="1" applyFont="1" applyFill="1" applyBorder="1" applyProtection="1">
      <protection hidden="1"/>
    </xf>
    <xf numFmtId="0" fontId="3" fillId="8" borderId="18" xfId="0" applyFont="1" applyFill="1" applyBorder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3" fillId="5" borderId="21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Alignment="1">
      <alignment horizontal="center"/>
    </xf>
    <xf numFmtId="0" fontId="4" fillId="3" borderId="19" xfId="0" applyFont="1" applyFill="1" applyBorder="1" applyAlignment="1" applyProtection="1">
      <alignment horizontal="center"/>
      <protection hidden="1"/>
    </xf>
    <xf numFmtId="0" fontId="2" fillId="2" borderId="0" xfId="0" applyFont="1" applyFill="1"/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5.3</c:v>
                </c:pt>
                <c:pt idx="1">
                  <c:v>5.1102202712139233</c:v>
                </c:pt>
                <c:pt idx="2">
                  <c:v>4.8244951380191115</c:v>
                </c:pt>
                <c:pt idx="3">
                  <c:v>4.6139179854694579</c:v>
                </c:pt>
                <c:pt idx="4">
                  <c:v>4.4487051356725535</c:v>
                </c:pt>
                <c:pt idx="5">
                  <c:v>4.3136436315343047</c:v>
                </c:pt>
                <c:pt idx="6">
                  <c:v>4.1999669600219507</c:v>
                </c:pt>
                <c:pt idx="7">
                  <c:v>4.1021862014530548</c:v>
                </c:pt>
                <c:pt idx="8">
                  <c:v>4.0166489012525552</c:v>
                </c:pt>
                <c:pt idx="9">
                  <c:v>3.9408085278574587</c:v>
                </c:pt>
                <c:pt idx="10">
                  <c:v>3.8728227617981021</c:v>
                </c:pt>
                <c:pt idx="11">
                  <c:v>3.8113181309723445</c:v>
                </c:pt>
                <c:pt idx="12">
                  <c:v>3.7552448932909273</c:v>
                </c:pt>
                <c:pt idx="13">
                  <c:v>3.7037837294893698</c:v>
                </c:pt>
                <c:pt idx="14">
                  <c:v>3.6562836028722194</c:v>
                </c:pt>
                <c:pt idx="15">
                  <c:v>3.6122191198378513</c:v>
                </c:pt>
                <c:pt idx="16">
                  <c:v>3.5711605084205442</c:v>
                </c:pt>
                <c:pt idx="17">
                  <c:v>3.5327520017234884</c:v>
                </c:pt>
                <c:pt idx="18">
                  <c:v>3.49669596354817</c:v>
                </c:pt>
                <c:pt idx="19">
                  <c:v>3.4627410256549203</c:v>
                </c:pt>
                <c:pt idx="20">
                  <c:v>3.4306730837684798</c:v>
                </c:pt>
                <c:pt idx="21">
                  <c:v>3.4003083672078969</c:v>
                </c:pt>
                <c:pt idx="22">
                  <c:v>3.3714880368293891</c:v>
                </c:pt>
                <c:pt idx="23">
                  <c:v>3.344073925745024</c:v>
                </c:pt>
                <c:pt idx="24">
                  <c:v>3.3179451458187055</c:v>
                </c:pt>
                <c:pt idx="25">
                  <c:v>3.2929953579856934</c:v>
                </c:pt>
                <c:pt idx="26">
                  <c:v>3.2691305571693108</c:v>
                </c:pt>
                <c:pt idx="27">
                  <c:v>3.2462672601649287</c:v>
                </c:pt>
                <c:pt idx="28">
                  <c:v>3.2243310120339905</c:v>
                </c:pt>
                <c:pt idx="29">
                  <c:v>3.2032551464363306</c:v>
                </c:pt>
                <c:pt idx="30">
                  <c:v>3.1829797500507921</c:v>
                </c:pt>
                <c:pt idx="31">
                  <c:v>3.1634507922503325</c:v>
                </c:pt>
                <c:pt idx="32">
                  <c:v>3.144619389523871</c:v>
                </c:pt>
                <c:pt idx="33">
                  <c:v>3.1264411804888663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6352"/>
        <c:axId val="103666816"/>
      </c:lineChart>
      <c:catAx>
        <c:axId val="10363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666816"/>
        <c:crosses val="autoZero"/>
        <c:auto val="1"/>
        <c:lblAlgn val="ctr"/>
        <c:lblOffset val="100"/>
        <c:noMultiLvlLbl val="0"/>
      </c:catAx>
      <c:valAx>
        <c:axId val="10366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63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sheetProtection password="B66C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65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5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6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7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)×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𝑇=𝐶_𝑒</a:t>
              </a:r>
              <a:r>
                <a:rPr lang="it-IT" sz="1600" b="0" i="0">
                  <a:latin typeface="Cambria Math"/>
                  <a:ea typeface="Cambria Math"/>
                </a:rPr>
                <a:t>×𝐶_𝑐𝑎𝑡×𝐶_𝑓×〖(𝐶〗_1×𝐶_2×𝐶_3×𝐶_4×𝐶_5×𝐶_6×𝐶_7)×𝐶_𝑏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>
      <selection activeCell="Q13" sqref="Q13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25.7109375" customWidth="1"/>
    <col min="6" max="6" width="19.7109375" customWidth="1"/>
    <col min="7" max="7" width="15" customWidth="1"/>
    <col min="9" max="9" width="10" customWidth="1"/>
    <col min="11" max="11" width="12" customWidth="1"/>
    <col min="15" max="15" width="24.85546875" customWidth="1"/>
    <col min="16" max="16" width="17.5703125" customWidth="1"/>
    <col min="18" max="18" width="2.85546875" customWidth="1"/>
  </cols>
  <sheetData>
    <row r="1" spans="1:18" ht="22.5" x14ac:dyDescent="0.3">
      <c r="A1" s="13"/>
      <c r="B1" s="12" t="s">
        <v>106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80" t="s">
        <v>41</v>
      </c>
      <c r="C3" s="40"/>
      <c r="D3" s="41"/>
      <c r="E3" s="80" t="s">
        <v>107</v>
      </c>
      <c r="F3" s="31" t="s">
        <v>42</v>
      </c>
      <c r="G3" s="80" t="s">
        <v>108</v>
      </c>
      <c r="H3" s="42"/>
      <c r="I3" s="43"/>
      <c r="J3" s="43"/>
      <c r="K3" s="41"/>
      <c r="L3" s="13"/>
      <c r="M3" s="13" t="s">
        <v>110</v>
      </c>
      <c r="N3" s="13"/>
      <c r="O3" s="13"/>
      <c r="P3" s="13"/>
      <c r="Q3" s="31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60" t="s">
        <v>109</v>
      </c>
      <c r="K5" s="31"/>
      <c r="L5" s="62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8"/>
      <c r="C7" s="52"/>
      <c r="D7" s="52"/>
      <c r="E7" s="52"/>
      <c r="F7" s="52"/>
      <c r="G7" s="52"/>
      <c r="H7" s="52"/>
      <c r="I7" s="52"/>
      <c r="J7" s="52"/>
      <c r="K7" s="5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6" t="s">
        <v>43</v>
      </c>
      <c r="C8" s="31" t="s">
        <v>62</v>
      </c>
      <c r="D8" s="50"/>
      <c r="E8" s="50" t="s">
        <v>49</v>
      </c>
      <c r="F8" s="31"/>
      <c r="G8" s="50"/>
      <c r="H8" s="45">
        <f>IF(F3="RIFUGIO",Cbiv,IF(F3="PUNTO D'APPOGGIO",Cpda,Cbivacco))</f>
        <v>1.5</v>
      </c>
      <c r="I8" s="50" t="s">
        <v>55</v>
      </c>
      <c r="J8" s="45">
        <f>IF(F3="BIVACCO",IF(F8&gt;=8,1.5,1),1)</f>
        <v>1</v>
      </c>
      <c r="K8" s="54" t="s">
        <v>75</v>
      </c>
      <c r="L8" s="13"/>
      <c r="M8" s="13" t="s">
        <v>83</v>
      </c>
      <c r="N8" s="13"/>
      <c r="O8" s="13"/>
      <c r="P8" s="13"/>
      <c r="Q8" s="63">
        <f>IF(E13&gt;0.35*E11,2,IF(Q11&gt;70,2,IF(Q11&gt;50,1.5,1)))</f>
        <v>1</v>
      </c>
      <c r="R8" s="13"/>
    </row>
    <row r="9" spans="1:18" ht="10.5" customHeight="1" x14ac:dyDescent="0.25">
      <c r="A9" s="13"/>
      <c r="B9" s="57"/>
      <c r="C9" s="51"/>
      <c r="D9" s="51"/>
      <c r="E9" s="51"/>
      <c r="F9" s="51"/>
      <c r="G9" s="51"/>
      <c r="H9" s="51"/>
      <c r="I9" s="50"/>
      <c r="J9" s="50"/>
      <c r="K9" s="54"/>
      <c r="L9" s="13"/>
      <c r="M9" s="13"/>
      <c r="N9" s="13"/>
      <c r="O9" s="13"/>
      <c r="P9" s="13"/>
      <c r="Q9" s="13"/>
      <c r="R9" s="13"/>
    </row>
    <row r="10" spans="1:18" ht="15.75" thickBot="1" x14ac:dyDescent="0.3">
      <c r="A10" s="13"/>
      <c r="B10" s="13"/>
      <c r="C10" s="13"/>
      <c r="D10" s="13"/>
      <c r="E10" s="13"/>
      <c r="F10" s="13"/>
      <c r="G10" s="13"/>
      <c r="H10" s="13"/>
      <c r="I10" s="56"/>
      <c r="J10" s="50"/>
      <c r="K10" s="54"/>
      <c r="L10" s="13"/>
      <c r="M10" s="13"/>
      <c r="N10" s="13"/>
      <c r="O10" s="13"/>
      <c r="P10" s="13"/>
      <c r="Q10" s="13"/>
      <c r="R10" s="13"/>
    </row>
    <row r="11" spans="1:18" ht="15.75" thickBot="1" x14ac:dyDescent="0.3">
      <c r="A11" s="13"/>
      <c r="B11" s="13" t="s">
        <v>45</v>
      </c>
      <c r="C11" s="13"/>
      <c r="D11" s="13"/>
      <c r="E11" s="32"/>
      <c r="F11" s="13"/>
      <c r="G11" s="13"/>
      <c r="H11" s="13"/>
      <c r="I11" s="56"/>
      <c r="J11" s="45">
        <f>IF(C8="C",1,IF(C8="D",1.5,IF(C8="E",2,1)))</f>
        <v>1.5</v>
      </c>
      <c r="K11" s="54" t="s">
        <v>76</v>
      </c>
      <c r="L11" s="13"/>
      <c r="M11" s="13" t="s">
        <v>52</v>
      </c>
      <c r="N11" s="13"/>
      <c r="O11" s="13"/>
      <c r="P11" s="14"/>
      <c r="Q11" s="31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56"/>
      <c r="J12" s="50"/>
      <c r="K12" s="54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46</v>
      </c>
      <c r="C13" s="13"/>
      <c r="D13" s="13"/>
      <c r="E13" s="32"/>
      <c r="F13" s="13"/>
      <c r="G13" s="13"/>
      <c r="H13" s="13"/>
      <c r="I13" s="56"/>
      <c r="J13" s="46">
        <f>IF(F3="PUNTO D'APPOGGIO",1,1)</f>
        <v>1</v>
      </c>
      <c r="K13" s="54" t="s">
        <v>78</v>
      </c>
      <c r="L13" s="13"/>
      <c r="M13" s="13" t="s">
        <v>82</v>
      </c>
      <c r="N13" s="13"/>
      <c r="O13" s="13"/>
      <c r="P13" s="14"/>
      <c r="Q13" s="63">
        <f>IF(Q3=2015,0.7,IF(Q3=2016,0.6,IF(Q3=2017,0.5,1)))</f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57"/>
      <c r="J14" s="51"/>
      <c r="K14" s="55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47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48</v>
      </c>
      <c r="C17" s="13"/>
      <c r="D17" s="13"/>
      <c r="E17" s="66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20" x14ac:dyDescent="0.25">
      <c r="A19" s="13"/>
      <c r="B19" s="13" t="s">
        <v>71</v>
      </c>
      <c r="C19" s="13"/>
      <c r="D19" s="13"/>
      <c r="E19" s="32"/>
      <c r="F19" s="13" t="str">
        <f>IF(E19&gt;0.8*E17,"non corretto","OK")</f>
        <v>OK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20" ht="15.75" thickBot="1" x14ac:dyDescent="0.3">
      <c r="A21" s="13"/>
      <c r="B21" s="13" t="s">
        <v>54</v>
      </c>
      <c r="C21" s="13"/>
      <c r="D21" s="13"/>
      <c r="E21" s="63" t="e">
        <f>ROUND(Coefficiente_rif*(Richiesta/Valore_riferimento)^esponente,3)</f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44"/>
      <c r="H23" s="48" t="s">
        <v>111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39" t="s">
        <v>74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69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1"/>
      <c r="E28" s="21"/>
      <c r="F28" s="21"/>
      <c r="G28" s="63">
        <f>IF(D28="SI",1.5,1)</f>
        <v>1</v>
      </c>
      <c r="H28" s="21" t="s">
        <v>98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 x14ac:dyDescent="0.3">
      <c r="A31" s="13"/>
      <c r="B31" s="39" t="s">
        <v>84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x14ac:dyDescent="0.2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 x14ac:dyDescent="0.3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 x14ac:dyDescent="0.3">
      <c r="A34" s="13"/>
      <c r="B34" s="23"/>
      <c r="C34" s="21"/>
      <c r="D34" s="31"/>
      <c r="E34" s="21"/>
      <c r="F34" s="21"/>
      <c r="G34" s="63">
        <f>IF(D34="SI",1.5,1)</f>
        <v>1</v>
      </c>
      <c r="H34" s="21" t="s">
        <v>99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x14ac:dyDescent="0.2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x14ac:dyDescent="0.25">
      <c r="A36" s="13"/>
      <c r="B36" s="23" t="s">
        <v>50</v>
      </c>
      <c r="C36" s="21"/>
      <c r="D36" s="21"/>
      <c r="E36" s="21"/>
      <c r="F36" s="21"/>
      <c r="G36" s="32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 x14ac:dyDescent="0.3">
      <c r="A39" s="13"/>
      <c r="B39" s="39" t="s">
        <v>73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2"/>
      <c r="P39" s="13"/>
      <c r="Q39" s="13"/>
      <c r="R39" s="13"/>
      <c r="S39" s="6"/>
      <c r="T39" s="6"/>
    </row>
    <row r="40" spans="1:20" x14ac:dyDescent="0.25">
      <c r="A40" s="13"/>
      <c r="B40" s="23" t="s">
        <v>72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4"/>
      <c r="P40" s="13"/>
      <c r="Q40" s="13"/>
      <c r="R40" s="14"/>
      <c r="S40" s="6"/>
      <c r="T40" s="6"/>
    </row>
    <row r="41" spans="1:20" ht="15.75" thickBot="1" x14ac:dyDescent="0.3">
      <c r="A41" s="1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13"/>
      <c r="Q41" s="13"/>
      <c r="R41" s="14"/>
      <c r="S41" s="6"/>
      <c r="T41" s="6"/>
    </row>
    <row r="42" spans="1:20" ht="15.75" thickBot="1" x14ac:dyDescent="0.3">
      <c r="A42" s="13"/>
      <c r="B42" s="23"/>
      <c r="C42" s="21"/>
      <c r="D42" s="31"/>
      <c r="E42" s="21"/>
      <c r="F42" s="21"/>
      <c r="G42" s="63">
        <f>IF(D42=1,1.1,IF(D42=2,1.2,IF(D42=3,1.3,IF(D42&gt;3,1.5,1))))</f>
        <v>1</v>
      </c>
      <c r="H42" s="21" t="s">
        <v>100</v>
      </c>
      <c r="I42" s="21"/>
      <c r="J42" s="21"/>
      <c r="K42" s="21"/>
      <c r="L42" s="21"/>
      <c r="M42" s="21"/>
      <c r="N42" s="21"/>
      <c r="O42" s="24"/>
      <c r="P42" s="13"/>
      <c r="Q42" s="13"/>
      <c r="R42" s="14"/>
      <c r="S42" s="6"/>
      <c r="T42" s="6"/>
    </row>
    <row r="43" spans="1:20" x14ac:dyDescent="0.25">
      <c r="A43" s="13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3"/>
      <c r="Q43" s="13"/>
      <c r="R43" s="14"/>
      <c r="S43" s="6"/>
      <c r="T43" s="6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6"/>
      <c r="T44" s="6"/>
    </row>
    <row r="45" spans="1:20" ht="24" customHeight="1" x14ac:dyDescent="0.3">
      <c r="A45" s="13"/>
      <c r="B45" s="39" t="s">
        <v>70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2"/>
      <c r="P45" s="13"/>
      <c r="Q45" s="13"/>
      <c r="R45" s="14"/>
      <c r="S45" s="6"/>
      <c r="T45" s="6"/>
    </row>
    <row r="46" spans="1:20" ht="20.25" customHeight="1" x14ac:dyDescent="0.25">
      <c r="A46" s="13"/>
      <c r="B46" s="23" t="s">
        <v>112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4"/>
      <c r="P46" s="13"/>
      <c r="Q46" s="13"/>
      <c r="R46" s="29"/>
      <c r="S46" s="6"/>
      <c r="T46" s="6"/>
    </row>
    <row r="47" spans="1:20" ht="15.75" thickBot="1" x14ac:dyDescent="0.3">
      <c r="A47" s="13"/>
      <c r="B47" s="23" t="s">
        <v>81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4"/>
      <c r="P47" s="13"/>
      <c r="Q47" s="13"/>
      <c r="R47" s="29"/>
      <c r="S47" s="6"/>
      <c r="T47" s="6"/>
    </row>
    <row r="48" spans="1:20" ht="15.75" thickBot="1" x14ac:dyDescent="0.3">
      <c r="A48" s="13"/>
      <c r="B48" s="23"/>
      <c r="C48" s="21"/>
      <c r="D48" s="35"/>
      <c r="E48" s="21" t="s">
        <v>68</v>
      </c>
      <c r="F48" s="21"/>
      <c r="G48" s="63">
        <f>IF(D48&gt;70,1.5,IF(D48&gt;50,1.3,IF(D48&gt;35,1.2,IF(D48&gt;20,1.1,1))))</f>
        <v>1</v>
      </c>
      <c r="H48" s="21" t="s">
        <v>101</v>
      </c>
      <c r="I48" s="21"/>
      <c r="J48" s="21"/>
      <c r="K48" s="21"/>
      <c r="L48" s="21"/>
      <c r="M48" s="21"/>
      <c r="N48" s="21"/>
      <c r="O48" s="24"/>
      <c r="P48" s="13"/>
      <c r="Q48" s="13"/>
      <c r="R48" s="29"/>
      <c r="S48" s="6"/>
      <c r="T48" s="6"/>
    </row>
    <row r="49" spans="1:20" x14ac:dyDescent="0.25">
      <c r="A49" s="13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13"/>
      <c r="Q49" s="13"/>
      <c r="R49" s="14"/>
      <c r="S49" s="6"/>
      <c r="T49" s="6"/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0"/>
      <c r="S50" s="6"/>
      <c r="T50" s="6"/>
    </row>
    <row r="51" spans="1:2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0"/>
      <c r="S51" s="6"/>
      <c r="T51" s="6"/>
    </row>
    <row r="52" spans="1:20" ht="21.75" customHeight="1" x14ac:dyDescent="0.3">
      <c r="A52" s="13"/>
      <c r="B52" s="38" t="s">
        <v>105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  <c r="Q52" s="13"/>
      <c r="R52" s="29"/>
      <c r="S52" s="6"/>
      <c r="T52" s="6"/>
    </row>
    <row r="53" spans="1:20" ht="15.75" thickBot="1" x14ac:dyDescent="0.3">
      <c r="A53" s="13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21"/>
      <c r="N53" s="21"/>
      <c r="O53" s="21"/>
      <c r="P53" s="61" t="s">
        <v>59</v>
      </c>
      <c r="Q53" s="13"/>
      <c r="R53" s="29"/>
      <c r="S53" s="6"/>
      <c r="T53" s="6"/>
    </row>
    <row r="54" spans="1:20" ht="15.75" thickBot="1" x14ac:dyDescent="0.3">
      <c r="A54" s="13"/>
      <c r="B54" s="23"/>
      <c r="C54" s="21" t="s">
        <v>60</v>
      </c>
      <c r="D54" s="21"/>
      <c r="E54" s="21"/>
      <c r="F54" s="21"/>
      <c r="G54" s="21"/>
      <c r="H54" s="21"/>
      <c r="I54" s="21"/>
      <c r="J54" s="21"/>
      <c r="K54" s="21"/>
      <c r="L54" s="36"/>
      <c r="M54" s="21"/>
      <c r="N54" s="63">
        <f>IF(L54="SI",1.5,1)</f>
        <v>1</v>
      </c>
      <c r="O54" s="21" t="s">
        <v>102</v>
      </c>
      <c r="P54" s="37"/>
      <c r="Q54" s="64" t="str">
        <f>IF(L54="SI",IF(P54&gt;(0.55*E11),"OK","Importo non congruo"),"")</f>
        <v/>
      </c>
      <c r="R54" s="29"/>
      <c r="S54" s="6"/>
      <c r="T54" s="6"/>
    </row>
    <row r="55" spans="1:20" ht="15.75" thickBot="1" x14ac:dyDescent="0.3">
      <c r="A55" s="13"/>
      <c r="B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4"/>
      <c r="Q55" s="13"/>
      <c r="R55" s="29"/>
      <c r="S55" s="6"/>
      <c r="T55" s="6"/>
    </row>
    <row r="56" spans="1:20" ht="15.75" thickBot="1" x14ac:dyDescent="0.3">
      <c r="A56" s="13"/>
      <c r="B56" s="23"/>
      <c r="C56" s="21" t="s">
        <v>58</v>
      </c>
      <c r="D56" s="21"/>
      <c r="E56" s="21"/>
      <c r="F56" s="21"/>
      <c r="G56" s="21"/>
      <c r="H56" s="21"/>
      <c r="I56" s="21"/>
      <c r="J56" s="21"/>
      <c r="K56" s="21"/>
      <c r="L56" s="31"/>
      <c r="M56" s="21"/>
      <c r="N56" s="63">
        <f>IF(L56="SI",1.5,1)</f>
        <v>1</v>
      </c>
      <c r="O56" s="21" t="s">
        <v>103</v>
      </c>
      <c r="P56" s="32"/>
      <c r="Q56" s="64" t="str">
        <f>IF(L56="SI",IF(P56&gt;(0.55*E13),"OK","Importo non congruo"),"")</f>
        <v/>
      </c>
      <c r="R56" s="29"/>
      <c r="S56" s="6"/>
      <c r="T56" s="6"/>
    </row>
    <row r="57" spans="1:20" ht="15.75" thickBot="1" x14ac:dyDescent="0.3">
      <c r="A57" s="13"/>
      <c r="B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4"/>
      <c r="Q57" s="13"/>
      <c r="R57" s="14"/>
      <c r="S57" s="6"/>
      <c r="T57" s="6"/>
    </row>
    <row r="58" spans="1:20" ht="15.75" thickBot="1" x14ac:dyDescent="0.3">
      <c r="A58" s="13"/>
      <c r="B58" s="23"/>
      <c r="C58" s="21" t="s">
        <v>51</v>
      </c>
      <c r="D58" s="21"/>
      <c r="E58" s="21"/>
      <c r="F58" s="21"/>
      <c r="G58" s="21"/>
      <c r="H58" s="21"/>
      <c r="I58" s="21"/>
      <c r="J58" s="21"/>
      <c r="K58" s="21"/>
      <c r="L58" s="31"/>
      <c r="M58" s="21"/>
      <c r="N58" s="63">
        <f>IF(L58="SI",1.5,1)</f>
        <v>1</v>
      </c>
      <c r="O58" s="21" t="s">
        <v>104</v>
      </c>
      <c r="P58" s="32"/>
      <c r="Q58" s="64" t="str">
        <f>IF(L58="SI",IF(P58&gt;(0.55*E15),"OK","Importo non congruo"),"")</f>
        <v/>
      </c>
      <c r="R58" s="14"/>
      <c r="S58" s="6"/>
      <c r="T58" s="6"/>
    </row>
    <row r="59" spans="1:20" x14ac:dyDescent="0.25">
      <c r="A59" s="13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13"/>
      <c r="R59" s="14"/>
      <c r="S59" s="6"/>
      <c r="T59" s="6"/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7" t="str">
        <f>IF(COUNTIF(L54:L58,"SI")&gt;1,"ERRORE! SEL. UNA SOLA VOCE","")</f>
        <v/>
      </c>
      <c r="M60" s="13"/>
      <c r="N60" s="13"/>
      <c r="O60" s="13"/>
      <c r="P60" s="13"/>
      <c r="Q60" s="13"/>
      <c r="R60" s="14"/>
      <c r="S60" s="6"/>
      <c r="T60" s="6"/>
    </row>
    <row r="61" spans="1:20" ht="18.75" x14ac:dyDescent="0.3">
      <c r="A61" s="13"/>
      <c r="B61" s="49" t="s">
        <v>53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20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20" ht="21" x14ac:dyDescent="0.35">
      <c r="A63" s="13"/>
      <c r="B63" s="15"/>
      <c r="C63" s="71" t="s">
        <v>89</v>
      </c>
      <c r="D63" s="15"/>
      <c r="E63" s="72" t="s">
        <v>88</v>
      </c>
      <c r="F63" s="73" t="s">
        <v>86</v>
      </c>
      <c r="G63" s="74" t="s">
        <v>87</v>
      </c>
      <c r="H63" s="75" t="s">
        <v>90</v>
      </c>
      <c r="I63" s="75" t="s">
        <v>91</v>
      </c>
      <c r="J63" s="75" t="s">
        <v>92</v>
      </c>
      <c r="K63" s="75" t="s">
        <v>93</v>
      </c>
      <c r="L63" s="75" t="s">
        <v>94</v>
      </c>
      <c r="M63" s="75" t="s">
        <v>95</v>
      </c>
      <c r="N63" s="78" t="s">
        <v>56</v>
      </c>
      <c r="O63" s="76" t="s">
        <v>97</v>
      </c>
      <c r="P63" s="13"/>
      <c r="Q63" s="13"/>
      <c r="R63" s="13"/>
    </row>
    <row r="64" spans="1:20" ht="24" thickBot="1" x14ac:dyDescent="0.4">
      <c r="A64" s="13"/>
      <c r="B64" s="15"/>
      <c r="C64" s="70" t="e">
        <f>E21</f>
        <v>#DIV/0!</v>
      </c>
      <c r="D64" s="15"/>
      <c r="E64" s="68">
        <f>H8</f>
        <v>1.5</v>
      </c>
      <c r="F64" s="69">
        <f>Q8</f>
        <v>1</v>
      </c>
      <c r="G64" s="67">
        <f>G28</f>
        <v>1</v>
      </c>
      <c r="H64" s="67">
        <f>G34</f>
        <v>1</v>
      </c>
      <c r="I64" s="67">
        <f>G42</f>
        <v>1</v>
      </c>
      <c r="J64" s="67">
        <f>G48</f>
        <v>1</v>
      </c>
      <c r="K64" s="67">
        <f>N54</f>
        <v>1</v>
      </c>
      <c r="L64" s="67">
        <f>N56</f>
        <v>1</v>
      </c>
      <c r="M64" s="67">
        <f>N58</f>
        <v>1</v>
      </c>
      <c r="N64" s="79">
        <f>PRODUCT(G64:L64)</f>
        <v>1</v>
      </c>
      <c r="O64" s="77">
        <f>Cprec</f>
        <v>1</v>
      </c>
      <c r="P64" s="13"/>
      <c r="Q64" s="13"/>
      <c r="R64" s="13"/>
    </row>
    <row r="65" spans="1:18" ht="15.75" thickBo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28" t="s">
        <v>96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 x14ac:dyDescent="0.5">
      <c r="A67" s="13"/>
      <c r="B67" s="13"/>
      <c r="C67" s="65" t="e">
        <f>ROUND(PRODUCT(C64,N64,F64,O64,E64),4)</f>
        <v>#DIV/0!</v>
      </c>
      <c r="D67" s="13"/>
      <c r="E67" s="13"/>
      <c r="F67" s="13"/>
      <c r="G67" s="13"/>
      <c r="H67" s="13"/>
      <c r="I67" s="13"/>
      <c r="J67" s="13" t="s">
        <v>79</v>
      </c>
      <c r="K67" s="13"/>
      <c r="L67" s="13"/>
      <c r="M67" s="59"/>
      <c r="N67" s="59"/>
      <c r="O67" s="59"/>
      <c r="P67" s="59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password="B66C" sheet="1" objects="1" scenarios="1"/>
  <dataValidations count="4">
    <dataValidation type="list" allowBlank="1" showInputMessage="1" showErrorMessage="1" sqref="L54 L56 L58 D34 D28">
      <formula1>SINO</formula1>
    </dataValidation>
    <dataValidation type="decimal" allowBlank="1" showInputMessage="1" showErrorMessage="1" sqref="E19">
      <formula1>5000</formula1>
      <formula2>70000</formula2>
    </dataValidation>
    <dataValidation type="list" allowBlank="1" showInputMessage="1" showErrorMessage="1" sqref="C8:C9">
      <formula1>CATEGORIA</formula1>
    </dataValidation>
    <dataValidation type="list" allowBlank="1" showInputMessage="1" showErrorMessage="1" sqref="F3">
      <formula1>TIPO1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8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1"/>
  <sheetViews>
    <sheetView topLeftCell="A40" workbookViewId="0">
      <selection activeCell="N68" sqref="N68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5.3</v>
      </c>
      <c r="L3" s="1" t="s">
        <v>0</v>
      </c>
      <c r="M3">
        <f>Coefficiente_rif*(Valore_cercato/Valore_riferimento)^esponente</f>
        <v>3.344073925745024</v>
      </c>
    </row>
    <row r="4" spans="1:15" x14ac:dyDescent="0.25">
      <c r="A4">
        <v>6000</v>
      </c>
      <c r="B4">
        <f>Coefficiente_rif*(A4/Valore_riferimento)^esponente</f>
        <v>5.1102202712139233</v>
      </c>
    </row>
    <row r="5" spans="1:15" x14ac:dyDescent="0.25">
      <c r="A5">
        <v>8000</v>
      </c>
      <c r="B5">
        <f>Coefficiente_rif*(A5/Valore_riferimento)^esponente</f>
        <v>4.8244951380191115</v>
      </c>
      <c r="L5" s="1" t="s">
        <v>1</v>
      </c>
      <c r="M5">
        <v>5.3</v>
      </c>
    </row>
    <row r="6" spans="1:15" x14ac:dyDescent="0.25">
      <c r="A6">
        <v>10000</v>
      </c>
      <c r="B6">
        <f t="shared" ref="B6:B36" si="0">Coefficiente_rif*(A6/Valore_riferimento)^esponente</f>
        <v>4.6139179854694579</v>
      </c>
    </row>
    <row r="7" spans="1:15" x14ac:dyDescent="0.25">
      <c r="A7">
        <v>12000</v>
      </c>
      <c r="B7">
        <f t="shared" si="0"/>
        <v>4.4487051356725535</v>
      </c>
      <c r="L7" s="1" t="s">
        <v>2</v>
      </c>
      <c r="M7">
        <v>50000</v>
      </c>
    </row>
    <row r="8" spans="1:15" x14ac:dyDescent="0.25">
      <c r="A8">
        <v>14000</v>
      </c>
      <c r="B8">
        <f t="shared" si="0"/>
        <v>4.3136436315343047</v>
      </c>
    </row>
    <row r="9" spans="1:15" x14ac:dyDescent="0.25">
      <c r="A9">
        <v>16000</v>
      </c>
      <c r="B9">
        <f t="shared" si="0"/>
        <v>4.1999669600219507</v>
      </c>
      <c r="L9" s="1" t="s">
        <v>3</v>
      </c>
      <c r="M9">
        <v>5000</v>
      </c>
    </row>
    <row r="10" spans="1:15" x14ac:dyDescent="0.25">
      <c r="A10">
        <v>18000</v>
      </c>
      <c r="B10">
        <f t="shared" si="0"/>
        <v>4.1021862014530548</v>
      </c>
    </row>
    <row r="11" spans="1:15" x14ac:dyDescent="0.25">
      <c r="A11">
        <v>20000</v>
      </c>
      <c r="B11">
        <f t="shared" si="0"/>
        <v>4.0166489012525552</v>
      </c>
      <c r="L11" s="1" t="s">
        <v>4</v>
      </c>
      <c r="M11">
        <v>-0.2</v>
      </c>
    </row>
    <row r="12" spans="1:15" x14ac:dyDescent="0.25">
      <c r="A12">
        <v>22000</v>
      </c>
      <c r="B12">
        <f t="shared" si="0"/>
        <v>3.9408085278574587</v>
      </c>
    </row>
    <row r="13" spans="1:15" x14ac:dyDescent="0.25">
      <c r="A13">
        <v>24000</v>
      </c>
      <c r="B13">
        <f t="shared" si="0"/>
        <v>3.8728227617981021</v>
      </c>
      <c r="M13" t="s">
        <v>36</v>
      </c>
      <c r="O13" t="s">
        <v>39</v>
      </c>
    </row>
    <row r="14" spans="1:15" x14ac:dyDescent="0.25">
      <c r="A14">
        <v>26000</v>
      </c>
      <c r="B14">
        <f t="shared" si="0"/>
        <v>3.8113181309723445</v>
      </c>
      <c r="H14" t="s">
        <v>12</v>
      </c>
      <c r="M14">
        <f>B36</f>
        <v>3.1264411804888663</v>
      </c>
      <c r="O14">
        <f>B6</f>
        <v>4.6139179854694579</v>
      </c>
    </row>
    <row r="15" spans="1:15" x14ac:dyDescent="0.25">
      <c r="A15">
        <v>28000</v>
      </c>
      <c r="B15">
        <f t="shared" si="0"/>
        <v>3.7552448932909273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0"/>
        <v>3.7037837294893698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0"/>
        <v>3.6562836028722194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0"/>
        <v>3.6122191198378513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0"/>
        <v>3.5711605084205442</v>
      </c>
    </row>
    <row r="20" spans="1:15" x14ac:dyDescent="0.25">
      <c r="A20">
        <v>38000</v>
      </c>
      <c r="B20">
        <f t="shared" si="0"/>
        <v>3.5327520017234884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0"/>
        <v>3.49669596354817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0"/>
        <v>3.4627410256549203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0"/>
        <v>3.4306730837684798</v>
      </c>
    </row>
    <row r="24" spans="1:15" x14ac:dyDescent="0.25">
      <c r="A24">
        <v>46000</v>
      </c>
      <c r="B24">
        <f t="shared" si="0"/>
        <v>3.4003083672078969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0"/>
        <v>3.3714880368293891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0"/>
        <v>3.344073925745024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0"/>
        <v>3.3179451458187055</v>
      </c>
    </row>
    <row r="28" spans="1:15" x14ac:dyDescent="0.25">
      <c r="A28">
        <v>54000</v>
      </c>
      <c r="B28">
        <f t="shared" si="0"/>
        <v>3.2929953579856934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0"/>
        <v>3.2691305571693108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0"/>
        <v>3.2462672601649287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0"/>
        <v>3.2243310120339905</v>
      </c>
    </row>
    <row r="32" spans="1:15" x14ac:dyDescent="0.25">
      <c r="A32">
        <v>62000</v>
      </c>
      <c r="B32">
        <f t="shared" si="0"/>
        <v>3.2032551464363306</v>
      </c>
      <c r="H32" t="s">
        <v>19</v>
      </c>
    </row>
    <row r="33" spans="1:15" x14ac:dyDescent="0.25">
      <c r="A33">
        <v>64000</v>
      </c>
      <c r="B33">
        <f t="shared" si="0"/>
        <v>3.1829797500507921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0"/>
        <v>3.1634507922503325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0"/>
        <v>3.144619389523871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0"/>
        <v>3.1264411804888663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4" t="s">
        <v>61</v>
      </c>
    </row>
    <row r="39" spans="1:15" x14ac:dyDescent="0.25">
      <c r="A39" s="34"/>
      <c r="H39" s="2" t="s">
        <v>25</v>
      </c>
      <c r="I39" s="3"/>
      <c r="J39" s="4"/>
    </row>
    <row r="40" spans="1:15" x14ac:dyDescent="0.25">
      <c r="A40" s="33" t="s">
        <v>56</v>
      </c>
      <c r="H40" s="5" t="s">
        <v>26</v>
      </c>
      <c r="I40" s="6"/>
      <c r="J40" s="7">
        <v>1.1000000000000001</v>
      </c>
    </row>
    <row r="41" spans="1:15" x14ac:dyDescent="0.25">
      <c r="A41" s="33" t="s">
        <v>62</v>
      </c>
      <c r="H41" s="5" t="s">
        <v>27</v>
      </c>
      <c r="I41" s="6"/>
      <c r="J41" s="7">
        <v>1.2</v>
      </c>
    </row>
    <row r="42" spans="1:15" x14ac:dyDescent="0.25">
      <c r="A42" s="33" t="s">
        <v>63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4" t="s">
        <v>64</v>
      </c>
    </row>
    <row r="45" spans="1:15" x14ac:dyDescent="0.25">
      <c r="A45" s="33" t="s">
        <v>42</v>
      </c>
    </row>
    <row r="46" spans="1:15" x14ac:dyDescent="0.25">
      <c r="A46" s="33" t="s">
        <v>65</v>
      </c>
      <c r="H46" t="s">
        <v>85</v>
      </c>
    </row>
    <row r="47" spans="1:15" x14ac:dyDescent="0.25">
      <c r="A47" s="33" t="s">
        <v>77</v>
      </c>
      <c r="H47" s="1" t="s">
        <v>30</v>
      </c>
      <c r="J47">
        <v>2</v>
      </c>
    </row>
    <row r="48" spans="1:15" x14ac:dyDescent="0.25">
      <c r="A48" s="34" t="s">
        <v>66</v>
      </c>
      <c r="H48" s="1" t="s">
        <v>31</v>
      </c>
      <c r="J48">
        <v>1.5</v>
      </c>
      <c r="M48">
        <v>1.5</v>
      </c>
      <c r="O48">
        <v>2</v>
      </c>
    </row>
    <row r="49" spans="1:15" x14ac:dyDescent="0.25">
      <c r="A49" s="33" t="s">
        <v>67</v>
      </c>
      <c r="F49" t="s">
        <v>44</v>
      </c>
      <c r="H49" s="1"/>
      <c r="J49">
        <v>2</v>
      </c>
    </row>
    <row r="50" spans="1:15" x14ac:dyDescent="0.25">
      <c r="A50" s="33" t="s">
        <v>57</v>
      </c>
    </row>
    <row r="51" spans="1:15" x14ac:dyDescent="0.25">
      <c r="H51" s="11" t="s">
        <v>32</v>
      </c>
    </row>
    <row r="52" spans="1:15" x14ac:dyDescent="0.25">
      <c r="H52" s="1" t="s">
        <v>33</v>
      </c>
      <c r="J52">
        <v>1.5</v>
      </c>
    </row>
    <row r="53" spans="1:15" x14ac:dyDescent="0.25">
      <c r="H53" s="1" t="s">
        <v>34</v>
      </c>
      <c r="J53">
        <v>1.5</v>
      </c>
    </row>
    <row r="54" spans="1:15" x14ac:dyDescent="0.25">
      <c r="H54" s="1"/>
    </row>
    <row r="55" spans="1:15" x14ac:dyDescent="0.25">
      <c r="H55" s="1" t="s">
        <v>35</v>
      </c>
      <c r="J55">
        <v>1.5</v>
      </c>
      <c r="M55">
        <v>1.5</v>
      </c>
      <c r="O55">
        <v>1</v>
      </c>
    </row>
    <row r="58" spans="1:15" x14ac:dyDescent="0.25">
      <c r="J58" t="s">
        <v>37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38</v>
      </c>
      <c r="M60">
        <f>M58*M14</f>
        <v>23.213825765129833</v>
      </c>
      <c r="O60">
        <f>O58*O14</f>
        <v>19.932125697228059</v>
      </c>
    </row>
    <row r="61" spans="1:15" x14ac:dyDescent="0.25">
      <c r="J61" t="s">
        <v>40</v>
      </c>
      <c r="M61">
        <f>M58+M14</f>
        <v>10.551441180488867</v>
      </c>
      <c r="O61">
        <f>O58+O14</f>
        <v>8.9339179854694581</v>
      </c>
    </row>
  </sheetData>
  <sheetProtection password="B66C" sheet="1" objects="1" scenarios="1"/>
  <pageMargins left="0.7" right="0.7" top="0.75" bottom="0.75" header="0.3" footer="0.3"/>
  <pageSetup paperSize="8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18</vt:i4>
      </vt:variant>
    </vt:vector>
  </HeadingPairs>
  <TitlesOfParts>
    <vt:vector size="22" baseType="lpstr">
      <vt:lpstr>Richiesta</vt:lpstr>
      <vt:lpstr>Foglio1</vt:lpstr>
      <vt:lpstr>Foglio3</vt:lpstr>
      <vt:lpstr>Grafico2</vt:lpstr>
      <vt:lpstr>Richiesta!Area_stampa</vt:lpstr>
      <vt:lpstr>CATEGORIA</vt:lpstr>
      <vt:lpstr>Cbiv</vt:lpstr>
      <vt:lpstr>Cbivacco</vt:lpstr>
      <vt:lpstr>CCCC</vt:lpstr>
      <vt:lpstr>Coeff_economico</vt:lpstr>
      <vt:lpstr>Coefficiente_rif</vt:lpstr>
      <vt:lpstr>Cpda</vt:lpstr>
      <vt:lpstr>Cprec</vt:lpstr>
      <vt:lpstr>Crif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Elena Tovaglieri</cp:lastModifiedBy>
  <cp:lastPrinted>2018-04-13T12:03:34Z</cp:lastPrinted>
  <dcterms:created xsi:type="dcterms:W3CDTF">2018-03-18T14:37:38Z</dcterms:created>
  <dcterms:modified xsi:type="dcterms:W3CDTF">2018-04-17T10:17:09Z</dcterms:modified>
</cp:coreProperties>
</file>